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72.20.109.61\Public\(R3移行)栽培流通班\04 栽培養殖の扉\16 漁場改善計画■\03 計画の指標\02_公告・策定通知\"/>
    </mc:Choice>
  </mc:AlternateContent>
  <xr:revisionPtr revIDLastSave="0" documentId="13_ncr:1_{A5A14819-4F7C-4736-BD24-EF8298EFAA8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◇硫化物_許容可能数量計算シート " sheetId="26" r:id="rId1"/>
    <sheet name="◇硫化物_許容可能数量計算シート  (記入例)" sheetId="2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27" l="1"/>
  <c r="G12" i="27"/>
  <c r="G11" i="27" s="1"/>
  <c r="Q8" i="27"/>
  <c r="J8" i="27"/>
  <c r="K8" i="27" s="1"/>
  <c r="N8" i="27" s="1"/>
  <c r="N9" i="27" s="1"/>
  <c r="I8" i="27"/>
  <c r="O8" i="27" s="1"/>
  <c r="H8" i="27"/>
  <c r="O7" i="27" s="1"/>
  <c r="E7" i="27"/>
  <c r="D7" i="27"/>
  <c r="G12" i="26"/>
  <c r="G11" i="26" s="1"/>
  <c r="O9" i="27" l="1"/>
  <c r="T8" i="27"/>
  <c r="R8" i="27" s="1"/>
  <c r="S8" i="27"/>
  <c r="Q7" i="27"/>
  <c r="Q9" i="27" s="1"/>
  <c r="R9" i="27"/>
  <c r="S9" i="27"/>
  <c r="Q8" i="26"/>
  <c r="J8" i="26"/>
  <c r="S9" i="26" s="1"/>
  <c r="I8" i="26"/>
  <c r="R9" i="26" s="1"/>
  <c r="H8" i="26"/>
  <c r="O7" i="26" s="1"/>
  <c r="T7" i="27" l="1"/>
  <c r="T9" i="27" s="1"/>
  <c r="O8" i="26"/>
  <c r="T8" i="26" s="1"/>
  <c r="K8" i="26"/>
  <c r="N8" i="26" s="1"/>
  <c r="N9" i="26" s="1"/>
  <c r="S8" i="26" l="1"/>
  <c r="O9" i="26"/>
  <c r="Q7" i="26" s="1"/>
  <c r="Q9" i="26" s="1"/>
  <c r="R8" i="26"/>
  <c r="P40" i="26"/>
  <c r="E7" i="26"/>
  <c r="D7" i="26"/>
  <c r="T7" i="26" l="1"/>
  <c r="T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7" authorId="0" shapeId="0" xr:uid="{98042F8D-C9BD-4170-8D0C-9241F7BFDF92}">
      <text>
        <r>
          <rPr>
            <b/>
            <sz val="9"/>
            <color indexed="81"/>
            <rFont val="MS P ゴシック"/>
            <family val="3"/>
            <charset val="128"/>
          </rPr>
          <t>許容可能数量</t>
        </r>
      </text>
    </comment>
    <comment ref="B8" authorId="0" shapeId="0" xr:uid="{903F59B7-BCDE-43D4-AB28-D1F53A2C0C88}">
      <text>
        <r>
          <rPr>
            <b/>
            <sz val="10"/>
            <color indexed="81"/>
            <rFont val="MS P ゴシック"/>
            <family val="3"/>
            <charset val="128"/>
          </rPr>
          <t>年度、池入れ数量、硫化物値等を入力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7" authorId="0" shapeId="0" xr:uid="{25707C5A-3230-49D0-ACAF-449214A63FA9}">
      <text>
        <r>
          <rPr>
            <b/>
            <sz val="9"/>
            <color indexed="81"/>
            <rFont val="MS P ゴシック"/>
            <family val="3"/>
            <charset val="128"/>
          </rPr>
          <t>許容可能数量</t>
        </r>
      </text>
    </comment>
    <comment ref="B8" authorId="0" shapeId="0" xr:uid="{BAD1D5D1-11FD-47C0-B3F2-754F7C916808}">
      <text>
        <r>
          <rPr>
            <b/>
            <sz val="10"/>
            <color indexed="81"/>
            <rFont val="MS P ゴシック"/>
            <family val="3"/>
            <charset val="128"/>
          </rPr>
          <t>年度、池入れ数量、硫化物値等を入力</t>
        </r>
      </text>
    </comment>
  </commentList>
</comments>
</file>

<file path=xl/sharedStrings.xml><?xml version="1.0" encoding="utf-8"?>
<sst xmlns="http://schemas.openxmlformats.org/spreadsheetml/2006/main" count="66" uniqueCount="33">
  <si>
    <t>平均値</t>
    <rPh sb="0" eb="3">
      <t>ヘイキンチ</t>
    </rPh>
    <phoneticPr fontId="4"/>
  </si>
  <si>
    <t>BG値</t>
    <rPh sb="2" eb="3">
      <t>アタイ</t>
    </rPh>
    <phoneticPr fontId="4"/>
  </si>
  <si>
    <t>漁場</t>
    <rPh sb="0" eb="2">
      <t>ギョジョウ</t>
    </rPh>
    <phoneticPr fontId="4"/>
  </si>
  <si>
    <t>名称</t>
    <rPh sb="0" eb="2">
      <t>メイショウ</t>
    </rPh>
    <phoneticPr fontId="4"/>
  </si>
  <si>
    <t>生産量</t>
    <rPh sb="0" eb="3">
      <t>セイサンリョウ</t>
    </rPh>
    <phoneticPr fontId="4"/>
  </si>
  <si>
    <t>環境指標</t>
    <rPh sb="0" eb="2">
      <t>カンキョウ</t>
    </rPh>
    <rPh sb="2" eb="4">
      <t>シヒョウ</t>
    </rPh>
    <phoneticPr fontId="4"/>
  </si>
  <si>
    <t>モニタリング値</t>
    <rPh sb="6" eb="7">
      <t>アタイ</t>
    </rPh>
    <phoneticPr fontId="4"/>
  </si>
  <si>
    <t>想定環境値</t>
    <rPh sb="0" eb="2">
      <t>ソウテイ</t>
    </rPh>
    <rPh sb="2" eb="4">
      <t>カンキョウ</t>
    </rPh>
    <rPh sb="4" eb="5">
      <t>アタイ</t>
    </rPh>
    <phoneticPr fontId="4"/>
  </si>
  <si>
    <t>BG補正値</t>
    <phoneticPr fontId="3"/>
  </si>
  <si>
    <t>単位</t>
    <rPh sb="0" eb="2">
      <t>タンイ</t>
    </rPh>
    <phoneticPr fontId="3"/>
  </si>
  <si>
    <t>mg/g</t>
    <phoneticPr fontId="3"/>
  </si>
  <si>
    <t>漁場名</t>
    <rPh sb="0" eb="3">
      <t>ギョジョウメイ</t>
    </rPh>
    <phoneticPr fontId="3"/>
  </si>
  <si>
    <t>環境基準値</t>
    <rPh sb="0" eb="5">
      <t>カンキョウキジュンチ</t>
    </rPh>
    <phoneticPr fontId="3"/>
  </si>
  <si>
    <r>
      <rPr>
        <sz val="12"/>
        <color theme="0"/>
        <rFont val="Meiryo UI"/>
        <family val="3"/>
        <charset val="128"/>
      </rPr>
      <t>千</t>
    </r>
    <r>
      <rPr>
        <sz val="12"/>
        <rFont val="Meiryo UI"/>
        <family val="3"/>
        <charset val="128"/>
      </rPr>
      <t>尾</t>
    </r>
    <rPh sb="0" eb="1">
      <t>セン</t>
    </rPh>
    <rPh sb="1" eb="2">
      <t>ビ</t>
    </rPh>
    <phoneticPr fontId="3"/>
  </si>
  <si>
    <t>硫化物(mg/g)</t>
    <rPh sb="0" eb="3">
      <t>リュウカブツ</t>
    </rPh>
    <phoneticPr fontId="4"/>
  </si>
  <si>
    <t>推定許容限界数量</t>
    <rPh sb="0" eb="2">
      <t>スイテイ</t>
    </rPh>
    <rPh sb="2" eb="4">
      <t>キョヨウ</t>
    </rPh>
    <rPh sb="4" eb="6">
      <t>ゲンカイ</t>
    </rPh>
    <rPh sb="6" eb="8">
      <t>スウリョウ</t>
    </rPh>
    <phoneticPr fontId="4"/>
  </si>
  <si>
    <t>許容可能数量</t>
    <rPh sb="0" eb="2">
      <t>キョヨウ</t>
    </rPh>
    <rPh sb="2" eb="4">
      <t>カノウ</t>
    </rPh>
    <rPh sb="4" eb="6">
      <t>スウリョウ</t>
    </rPh>
    <phoneticPr fontId="4"/>
  </si>
  <si>
    <t>増量倍率</t>
    <phoneticPr fontId="3"/>
  </si>
  <si>
    <t>硫化物計算サンプル漁場</t>
    <rPh sb="0" eb="3">
      <t>リュウカブツ</t>
    </rPh>
    <rPh sb="3" eb="5">
      <t>ケイサン</t>
    </rPh>
    <rPh sb="9" eb="11">
      <t>ギョジョウ</t>
    </rPh>
    <phoneticPr fontId="3"/>
  </si>
  <si>
    <t>許容可能数量計算シート（沖縄県）</t>
    <rPh sb="0" eb="2">
      <t>キョヨウ</t>
    </rPh>
    <rPh sb="2" eb="4">
      <t>カノウ</t>
    </rPh>
    <rPh sb="4" eb="6">
      <t>スウリョウ</t>
    </rPh>
    <rPh sb="6" eb="8">
      <t>ケイサン</t>
    </rPh>
    <rPh sb="12" eb="15">
      <t>オキナワケン</t>
    </rPh>
    <phoneticPr fontId="3"/>
  </si>
  <si>
    <t>漁場改善計画名</t>
    <rPh sb="0" eb="2">
      <t>ギョジョウ</t>
    </rPh>
    <rPh sb="2" eb="4">
      <t>カイゼン</t>
    </rPh>
    <rPh sb="4" eb="6">
      <t>ケイカク</t>
    </rPh>
    <rPh sb="6" eb="7">
      <t>メイ</t>
    </rPh>
    <phoneticPr fontId="3"/>
  </si>
  <si>
    <t>対象魚種</t>
    <rPh sb="0" eb="2">
      <t>タイショウ</t>
    </rPh>
    <rPh sb="2" eb="4">
      <t>ギョシュ</t>
    </rPh>
    <phoneticPr fontId="3"/>
  </si>
  <si>
    <t>R7</t>
    <phoneticPr fontId="3"/>
  </si>
  <si>
    <t>R6</t>
    <phoneticPr fontId="3"/>
  </si>
  <si>
    <t>R5</t>
    <phoneticPr fontId="3"/>
  </si>
  <si>
    <t>R4</t>
    <phoneticPr fontId="3"/>
  </si>
  <si>
    <t>R8</t>
    <phoneticPr fontId="3"/>
  </si>
  <si>
    <t>硫化物（養殖場）</t>
    <rPh sb="0" eb="3">
      <t>リュウカブツ</t>
    </rPh>
    <rPh sb="4" eb="7">
      <t>ヨウショクジョウ</t>
    </rPh>
    <phoneticPr fontId="4"/>
  </si>
  <si>
    <t>硫化物（対象区）</t>
    <rPh sb="0" eb="3">
      <t>リュウカブツ</t>
    </rPh>
    <rPh sb="4" eb="7">
      <t>タイショウク</t>
    </rPh>
    <phoneticPr fontId="4"/>
  </si>
  <si>
    <t>種苗導入尾数</t>
    <rPh sb="0" eb="2">
      <t>シュビョウ</t>
    </rPh>
    <rPh sb="2" eb="4">
      <t>ドウニュウ</t>
    </rPh>
    <rPh sb="4" eb="6">
      <t>ビスウ</t>
    </rPh>
    <phoneticPr fontId="4"/>
  </si>
  <si>
    <t>黄色セルに必要事項を記入または数値を入力してください。</t>
    <rPh sb="0" eb="2">
      <t>キイロ</t>
    </rPh>
    <rPh sb="5" eb="9">
      <t>ヒツヨウジコウ</t>
    </rPh>
    <rPh sb="10" eb="12">
      <t>キニュウ</t>
    </rPh>
    <rPh sb="15" eb="17">
      <t>スウチ</t>
    </rPh>
    <rPh sb="18" eb="20">
      <t>ニュウリョク</t>
    </rPh>
    <phoneticPr fontId="3"/>
  </si>
  <si>
    <t>●●漁業協同組合</t>
    <rPh sb="2" eb="8">
      <t>ギョギョウキョウドウクミアイ</t>
    </rPh>
    <phoneticPr fontId="3"/>
  </si>
  <si>
    <t>●●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</si>
</sst>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_ ;[Red]\-#,##0.00\ "/>
    <numFmt numFmtId="178" formatCode="#,##0.000;[Red]\-#,##0.000"/>
  </numFmts>
  <fonts count="32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8"/>
      <color rgb="FFFF0000"/>
      <name val="Meiryo UI"/>
      <family val="3"/>
      <charset val="128"/>
    </font>
    <font>
      <sz val="18"/>
      <color rgb="FF00B05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00B050"/>
      <name val="Meiryo UI"/>
      <family val="3"/>
      <charset val="128"/>
    </font>
    <font>
      <sz val="14"/>
      <color theme="4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18"/>
      <name val="Meiryo UI"/>
      <family val="3"/>
      <charset val="128"/>
    </font>
    <font>
      <sz val="12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6"/>
      <color rgb="FFC00000"/>
      <name val="Meiryo UI"/>
      <family val="3"/>
      <charset val="128"/>
    </font>
    <font>
      <sz val="15"/>
      <color rgb="FFC0000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1" applyFont="1"/>
    <xf numFmtId="0" fontId="6" fillId="0" borderId="0" xfId="1" applyFont="1"/>
    <xf numFmtId="0" fontId="2" fillId="0" borderId="0" xfId="1" applyFont="1" applyAlignment="1">
      <alignment horizontal="right"/>
    </xf>
    <xf numFmtId="0" fontId="2" fillId="0" borderId="6" xfId="1" applyFont="1" applyBorder="1"/>
    <xf numFmtId="0" fontId="5" fillId="0" borderId="0" xfId="1" applyFont="1"/>
    <xf numFmtId="0" fontId="9" fillId="0" borderId="2" xfId="1" applyFont="1" applyBorder="1"/>
    <xf numFmtId="0" fontId="9" fillId="0" borderId="3" xfId="1" applyFont="1" applyBorder="1"/>
    <xf numFmtId="0" fontId="9" fillId="0" borderId="5" xfId="1" applyFont="1" applyBorder="1"/>
    <xf numFmtId="38" fontId="15" fillId="0" borderId="3" xfId="1" applyNumberFormat="1" applyFont="1" applyBorder="1"/>
    <xf numFmtId="40" fontId="15" fillId="0" borderId="5" xfId="1" applyNumberFormat="1" applyFont="1" applyBorder="1"/>
    <xf numFmtId="40" fontId="15" fillId="0" borderId="2" xfId="1" applyNumberFormat="1" applyFont="1" applyBorder="1"/>
    <xf numFmtId="0" fontId="9" fillId="0" borderId="10" xfId="1" applyFont="1" applyBorder="1"/>
    <xf numFmtId="38" fontId="9" fillId="0" borderId="12" xfId="1" applyNumberFormat="1" applyFont="1" applyBorder="1"/>
    <xf numFmtId="0" fontId="9" fillId="0" borderId="13" xfId="1" applyFont="1" applyBorder="1"/>
    <xf numFmtId="40" fontId="9" fillId="0" borderId="0" xfId="1" applyNumberFormat="1" applyFont="1"/>
    <xf numFmtId="0" fontId="9" fillId="0" borderId="15" xfId="1" applyFont="1" applyBorder="1"/>
    <xf numFmtId="177" fontId="9" fillId="0" borderId="17" xfId="1" applyNumberFormat="1" applyFont="1" applyBorder="1"/>
    <xf numFmtId="0" fontId="9" fillId="0" borderId="11" xfId="1" applyFont="1" applyBorder="1"/>
    <xf numFmtId="177" fontId="9" fillId="0" borderId="16" xfId="1" applyNumberFormat="1" applyFont="1" applyBorder="1"/>
    <xf numFmtId="0" fontId="17" fillId="0" borderId="1" xfId="1" applyFont="1" applyBorder="1"/>
    <xf numFmtId="0" fontId="16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0" fontId="9" fillId="0" borderId="14" xfId="1" applyNumberFormat="1" applyFont="1" applyBorder="1"/>
    <xf numFmtId="0" fontId="9" fillId="0" borderId="0" xfId="1" applyFont="1" applyAlignment="1">
      <alignment horizontal="center"/>
    </xf>
    <xf numFmtId="0" fontId="21" fillId="2" borderId="9" xfId="1" applyFont="1" applyFill="1" applyBorder="1" applyAlignment="1">
      <alignment horizontal="center" vertical="center"/>
    </xf>
    <xf numFmtId="38" fontId="11" fillId="0" borderId="24" xfId="2" applyFont="1" applyBorder="1"/>
    <xf numFmtId="38" fontId="12" fillId="0" borderId="24" xfId="2" applyFont="1" applyBorder="1"/>
    <xf numFmtId="0" fontId="9" fillId="0" borderId="24" xfId="1" applyFont="1" applyBorder="1"/>
    <xf numFmtId="40" fontId="9" fillId="0" borderId="24" xfId="1" applyNumberFormat="1" applyFont="1" applyBorder="1"/>
    <xf numFmtId="176" fontId="9" fillId="0" borderId="24" xfId="1" applyNumberFormat="1" applyFont="1" applyBorder="1"/>
    <xf numFmtId="2" fontId="9" fillId="0" borderId="24" xfId="1" applyNumberFormat="1" applyFont="1" applyBorder="1"/>
    <xf numFmtId="2" fontId="13" fillId="0" borderId="24" xfId="1" applyNumberFormat="1" applyFont="1" applyBorder="1"/>
    <xf numFmtId="2" fontId="10" fillId="0" borderId="24" xfId="1" applyNumberFormat="1" applyFont="1" applyBorder="1"/>
    <xf numFmtId="2" fontId="14" fillId="0" borderId="24" xfId="1" applyNumberFormat="1" applyFont="1" applyBorder="1"/>
    <xf numFmtId="0" fontId="22" fillId="2" borderId="10" xfId="1" applyFont="1" applyFill="1" applyBorder="1" applyAlignment="1">
      <alignment horizontal="center"/>
    </xf>
    <xf numFmtId="0" fontId="22" fillId="2" borderId="11" xfId="1" applyFont="1" applyFill="1" applyBorder="1" applyAlignment="1">
      <alignment horizontal="center"/>
    </xf>
    <xf numFmtId="0" fontId="22" fillId="2" borderId="12" xfId="1" applyFont="1" applyFill="1" applyBorder="1" applyAlignment="1">
      <alignment horizontal="center"/>
    </xf>
    <xf numFmtId="0" fontId="20" fillId="2" borderId="3" xfId="1" applyFont="1" applyFill="1" applyBorder="1"/>
    <xf numFmtId="0" fontId="23" fillId="0" borderId="1" xfId="1" applyFont="1" applyBorder="1" applyAlignment="1">
      <alignment horizontal="center" vertical="center"/>
    </xf>
    <xf numFmtId="178" fontId="15" fillId="0" borderId="3" xfId="1" applyNumberFormat="1" applyFont="1" applyBorder="1"/>
    <xf numFmtId="0" fontId="2" fillId="0" borderId="2" xfId="1" applyFont="1" applyBorder="1"/>
    <xf numFmtId="0" fontId="25" fillId="0" borderId="0" xfId="1" applyFont="1"/>
    <xf numFmtId="0" fontId="9" fillId="0" borderId="7" xfId="1" applyFont="1" applyBorder="1"/>
    <xf numFmtId="0" fontId="9" fillId="0" borderId="20" xfId="1" applyFont="1" applyBorder="1"/>
    <xf numFmtId="0" fontId="6" fillId="3" borderId="2" xfId="4" applyFont="1" applyFill="1" applyBorder="1" applyAlignment="1">
      <alignment horizontal="center" vertical="center"/>
    </xf>
    <xf numFmtId="38" fontId="30" fillId="3" borderId="2" xfId="3" applyFont="1" applyFill="1" applyBorder="1">
      <alignment vertical="center"/>
    </xf>
    <xf numFmtId="2" fontId="6" fillId="3" borderId="4" xfId="0" applyNumberFormat="1" applyFont="1" applyFill="1" applyBorder="1" applyAlignment="1">
      <alignment horizontal="right" vertical="center"/>
    </xf>
    <xf numFmtId="2" fontId="6" fillId="3" borderId="4" xfId="3" applyNumberFormat="1" applyFont="1" applyFill="1" applyBorder="1" applyAlignment="1">
      <alignment horizontal="right" vertical="center"/>
    </xf>
    <xf numFmtId="2" fontId="6" fillId="3" borderId="8" xfId="3" applyNumberFormat="1" applyFont="1" applyFill="1" applyBorder="1" applyAlignment="1">
      <alignment horizontal="right" vertical="center"/>
    </xf>
    <xf numFmtId="0" fontId="6" fillId="0" borderId="2" xfId="4" applyFont="1" applyBorder="1" applyAlignment="1">
      <alignment horizontal="center" vertical="center"/>
    </xf>
    <xf numFmtId="38" fontId="30" fillId="0" borderId="2" xfId="3" applyFont="1" applyFill="1" applyBorder="1">
      <alignment vertical="center"/>
    </xf>
    <xf numFmtId="2" fontId="6" fillId="0" borderId="8" xfId="3" applyNumberFormat="1" applyFont="1" applyFill="1" applyBorder="1" applyAlignment="1">
      <alignment horizontal="right" vertical="center"/>
    </xf>
    <xf numFmtId="38" fontId="30" fillId="0" borderId="2" xfId="3" applyFont="1" applyBorder="1">
      <alignment vertical="center"/>
    </xf>
    <xf numFmtId="0" fontId="31" fillId="3" borderId="2" xfId="4" applyFont="1" applyFill="1" applyBorder="1" applyAlignment="1">
      <alignment horizontal="center" vertical="center"/>
    </xf>
    <xf numFmtId="38" fontId="31" fillId="3" borderId="2" xfId="3" applyFont="1" applyFill="1" applyBorder="1">
      <alignment vertical="center"/>
    </xf>
    <xf numFmtId="2" fontId="31" fillId="3" borderId="4" xfId="0" applyNumberFormat="1" applyFont="1" applyFill="1" applyBorder="1" applyAlignment="1">
      <alignment horizontal="right" vertical="center"/>
    </xf>
    <xf numFmtId="2" fontId="31" fillId="3" borderId="4" xfId="3" applyNumberFormat="1" applyFont="1" applyFill="1" applyBorder="1" applyAlignment="1">
      <alignment horizontal="right" vertical="center"/>
    </xf>
    <xf numFmtId="2" fontId="31" fillId="3" borderId="8" xfId="3" applyNumberFormat="1" applyFont="1" applyFill="1" applyBorder="1" applyAlignment="1">
      <alignment horizontal="right" vertical="center"/>
    </xf>
    <xf numFmtId="0" fontId="18" fillId="3" borderId="21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0" fontId="24" fillId="0" borderId="25" xfId="1" applyFont="1" applyBorder="1" applyAlignment="1">
      <alignment horizontal="left" vertical="top" wrapText="1"/>
    </xf>
    <xf numFmtId="0" fontId="24" fillId="0" borderId="26" xfId="1" applyFont="1" applyBorder="1" applyAlignment="1">
      <alignment horizontal="left" vertical="top" wrapText="1"/>
    </xf>
    <xf numFmtId="0" fontId="24" fillId="0" borderId="27" xfId="1" applyFont="1" applyBorder="1" applyAlignment="1">
      <alignment horizontal="left" vertical="top" wrapText="1"/>
    </xf>
    <xf numFmtId="0" fontId="24" fillId="0" borderId="28" xfId="1" applyFont="1" applyBorder="1" applyAlignment="1">
      <alignment horizontal="left" vertical="top" wrapText="1"/>
    </xf>
    <xf numFmtId="0" fontId="24" fillId="0" borderId="0" xfId="1" applyFont="1" applyAlignment="1">
      <alignment horizontal="left" vertical="top" wrapText="1"/>
    </xf>
    <xf numFmtId="0" fontId="24" fillId="0" borderId="29" xfId="1" applyFont="1" applyBorder="1" applyAlignment="1">
      <alignment horizontal="left" vertical="top" wrapText="1"/>
    </xf>
    <xf numFmtId="0" fontId="24" fillId="0" borderId="30" xfId="1" applyFont="1" applyBorder="1" applyAlignment="1">
      <alignment horizontal="left" vertical="top" wrapText="1"/>
    </xf>
    <xf numFmtId="0" fontId="24" fillId="0" borderId="31" xfId="1" applyFont="1" applyBorder="1" applyAlignment="1">
      <alignment horizontal="left" vertical="top" wrapText="1"/>
    </xf>
    <xf numFmtId="0" fontId="24" fillId="0" borderId="32" xfId="1" applyFont="1" applyBorder="1" applyAlignment="1">
      <alignment horizontal="left" vertical="top" wrapText="1"/>
    </xf>
    <xf numFmtId="0" fontId="2" fillId="3" borderId="33" xfId="1" applyFont="1" applyFill="1" applyBorder="1" applyAlignment="1">
      <alignment horizontal="center"/>
    </xf>
    <xf numFmtId="0" fontId="2" fillId="3" borderId="19" xfId="1" applyFont="1" applyFill="1" applyBorder="1" applyAlignment="1">
      <alignment horizontal="center"/>
    </xf>
    <xf numFmtId="0" fontId="29" fillId="3" borderId="0" xfId="1" applyFont="1" applyFill="1" applyAlignment="1">
      <alignment horizontal="center" vertical="center"/>
    </xf>
    <xf numFmtId="0" fontId="28" fillId="3" borderId="33" xfId="1" applyFont="1" applyFill="1" applyBorder="1" applyAlignment="1">
      <alignment horizontal="center"/>
    </xf>
    <xf numFmtId="0" fontId="28" fillId="3" borderId="19" xfId="1" applyFont="1" applyFill="1" applyBorder="1" applyAlignment="1">
      <alignment horizontal="center"/>
    </xf>
    <xf numFmtId="0" fontId="11" fillId="3" borderId="21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40" fontId="30" fillId="3" borderId="2" xfId="3" applyNumberFormat="1" applyFont="1" applyFill="1" applyBorder="1">
      <alignment vertical="center"/>
    </xf>
    <xf numFmtId="40" fontId="30" fillId="0" borderId="2" xfId="3" applyNumberFormat="1" applyFont="1" applyFill="1" applyBorder="1">
      <alignment vertical="center"/>
    </xf>
    <xf numFmtId="40" fontId="30" fillId="0" borderId="2" xfId="3" applyNumberFormat="1" applyFont="1" applyBorder="1">
      <alignment vertical="center"/>
    </xf>
    <xf numFmtId="2" fontId="6" fillId="0" borderId="19" xfId="3" applyNumberFormat="1" applyFont="1" applyBorder="1" applyAlignment="1">
      <alignment horizontal="right" vertical="center"/>
    </xf>
    <xf numFmtId="2" fontId="6" fillId="0" borderId="19" xfId="1" applyNumberFormat="1" applyFont="1" applyBorder="1" applyAlignment="1">
      <alignment horizontal="right"/>
    </xf>
    <xf numFmtId="2" fontId="6" fillId="0" borderId="2" xfId="1" applyNumberFormat="1" applyFont="1" applyBorder="1" applyAlignment="1">
      <alignment horizontal="right"/>
    </xf>
    <xf numFmtId="0" fontId="6" fillId="0" borderId="2" xfId="1" applyFont="1" applyBorder="1"/>
    <xf numFmtId="40" fontId="6" fillId="0" borderId="2" xfId="1" applyNumberFormat="1" applyFont="1" applyBorder="1"/>
    <xf numFmtId="40" fontId="31" fillId="3" borderId="2" xfId="3" applyNumberFormat="1" applyFont="1" applyFill="1" applyBorder="1">
      <alignment vertical="center"/>
    </xf>
  </cellXfs>
  <cellStyles count="7">
    <cellStyle name="桁区切り 2" xfId="2" xr:uid="{00000000-0005-0000-0000-000000000000}"/>
    <cellStyle name="桁区切り 2 2" xfId="3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'◇硫化物_許容可能数量計算シート '!$C$5</c:f>
          <c:strCache>
            <c:ptCount val="1"/>
          </c:strCache>
        </c:strRef>
      </c:tx>
      <c:layout>
        <c:manualLayout>
          <c:xMode val="edge"/>
          <c:yMode val="edge"/>
          <c:x val="0.38562612957324521"/>
          <c:y val="1.0315219892292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12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58977455716586"/>
          <c:y val="7.3876780852507651E-2"/>
          <c:w val="0.84168760551451716"/>
          <c:h val="0.78485212323788467"/>
        </c:manualLayout>
      </c:layout>
      <c:scatterChart>
        <c:scatterStyle val="lineMarker"/>
        <c:varyColors val="0"/>
        <c:ser>
          <c:idx val="2"/>
          <c:order val="0"/>
          <c:tx>
            <c:strRef>
              <c:f>'◇硫化物_許容可能数量計算シート '!$B$8:$B$52</c:f>
              <c:strCache>
                <c:ptCount val="45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5"/>
            <c:spPr>
              <a:solidFill>
                <a:schemeClr val="accent3"/>
              </a:solidFill>
              <a:ln w="57150">
                <a:noFill/>
                <a:round/>
              </a:ln>
              <a:effectLst/>
            </c:spPr>
          </c:marker>
          <c:dLbls>
            <c:delete val="1"/>
          </c:dLbls>
          <c:xVal>
            <c:numRef>
              <c:f>'◇硫化物_許容可能数量計算シート '!$C$8:$C$52</c:f>
              <c:numCache>
                <c:formatCode>#,##0_);[Red]\(#,##0\)</c:formatCode>
                <c:ptCount val="45"/>
              </c:numCache>
            </c:numRef>
          </c:xVal>
          <c:yVal>
            <c:numRef>
              <c:f>'◇硫化物_許容可能数量計算シート '!$D$8:$D$52</c:f>
              <c:numCache>
                <c:formatCode>#,##0.00_);[Red]\(#,##0.00\)</c:formatCode>
                <c:ptCount val="4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44-41A3-AA81-D543B3B1E2D6}"/>
            </c:ext>
          </c:extLst>
        </c:ser>
        <c:ser>
          <c:idx val="0"/>
          <c:order val="1"/>
          <c:tx>
            <c:strRef>
              <c:f>'◇硫化物_許容可能数量計算シート '!$M$6</c:f>
              <c:strCache>
                <c:ptCount val="1"/>
                <c:pt idx="0">
                  <c:v>平均値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7"/>
            <c:spPr>
              <a:solidFill>
                <a:srgbClr val="00B0F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Pt>
            <c:idx val="3"/>
            <c:marker>
              <c:symbol val="diamond"/>
              <c:size val="17"/>
              <c:spPr>
                <a:solidFill>
                  <a:srgbClr val="00B0F0"/>
                </a:solidFill>
                <a:ln w="15875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44-41A3-AA81-D543B3B1E2D6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44-41A3-AA81-D543B3B1E2D6}"/>
                </c:ext>
              </c:extLst>
            </c:dLbl>
            <c:dLbl>
              <c:idx val="1"/>
              <c:layout>
                <c:manualLayout>
                  <c:x val="-8.8157602824291997E-2"/>
                  <c:y val="-5.6514074718638632E-2"/>
                </c:manualLayout>
              </c:layout>
              <c:tx>
                <c:rich>
                  <a:bodyPr/>
                  <a:lstStyle/>
                  <a:p>
                    <a:fld id="{7C4993CE-6F2A-4E86-85D3-C900DBC583C9}" type="XVALUE">
                      <a:rPr lang="en-US" altLang="ja-JP" sz="2400"/>
                      <a:pPr/>
                      <a:t>[X 値]</a:t>
                    </a:fld>
                    <a:r>
                      <a:rPr lang="en-US" altLang="ja-JP" sz="2400" baseline="0"/>
                      <a:t>, </a:t>
                    </a:r>
                    <a:fld id="{5AE8087C-2B01-4C95-B168-D023DB28A1EA}" type="YVALUE">
                      <a:rPr lang="en-US" altLang="ja-JP" sz="2400" baseline="0"/>
                      <a:pPr/>
                      <a:t>[Y 値]</a:t>
                    </a:fld>
                    <a:endParaRPr lang="en-US" altLang="ja-JP" sz="2400" baseline="0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144-41A3-AA81-D543B3B1E2D6}"/>
                </c:ext>
              </c:extLst>
            </c:dLbl>
            <c:dLbl>
              <c:idx val="3"/>
              <c:layout>
                <c:manualLayout>
                  <c:x val="1.0060646675059109E-2"/>
                  <c:y val="-3.8791956634769163E-2"/>
                </c:manualLayout>
              </c:layout>
              <c:tx>
                <c:rich>
                  <a:bodyPr/>
                  <a:lstStyle/>
                  <a:p>
                    <a:fld id="{EFF800AA-C367-40B1-8C9C-75857B70AFAB}" type="XVALUE">
                      <a:rPr lang="en-US" altLang="ja-JP" sz="2400">
                        <a:solidFill>
                          <a:srgbClr val="C00000"/>
                        </a:solidFill>
                      </a:rPr>
                      <a:pPr/>
                      <a:t>[X 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44-41A3-AA81-D543B3B1E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44450" cap="rnd">
                <a:solidFill>
                  <a:srgbClr val="0070C0"/>
                </a:solidFill>
                <a:prstDash val="sysDot"/>
                <a:tailEnd w="lg" len="lg"/>
              </a:ln>
              <a:effectLst/>
            </c:spPr>
            <c:trendlineType val="linear"/>
            <c:dispRSqr val="0"/>
            <c:dispEq val="0"/>
          </c:trendline>
          <c:xVal>
            <c:numRef>
              <c:f>'◇硫化物_許容可能数量計算シート '!$N$7:$Q$7</c:f>
              <c:numCache>
                <c:formatCode>#,##0_);[Red]\(#,##0\)</c:formatCode>
                <c:ptCount val="4"/>
                <c:pt idx="0" formatCode="General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xVal>
          <c:yVal>
            <c:numRef>
              <c:f>'◇硫化物_許容可能数量計算シート '!$N$8:$Q$8</c:f>
              <c:numCache>
                <c:formatCode>#,##0.00_);[Red]\(#,##0.00\)</c:formatCode>
                <c:ptCount val="4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44-41A3-AA81-D543B3B1E2D6}"/>
            </c:ext>
          </c:extLst>
        </c:ser>
        <c:ser>
          <c:idx val="1"/>
          <c:order val="2"/>
          <c:tx>
            <c:strRef>
              <c:f>'◇硫化物_許容可能数量計算シート '!$M$11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5"/>
            <c:spPr>
              <a:solidFill>
                <a:srgbClr val="FF66FF"/>
              </a:solidFill>
              <a:ln w="9525">
                <a:solidFill>
                  <a:srgbClr val="FF66FF"/>
                </a:solidFill>
                <a:round/>
              </a:ln>
              <a:effectLst/>
            </c:spPr>
          </c:marker>
          <c:dPt>
            <c:idx val="3"/>
            <c:marker>
              <c:symbol val="square"/>
              <c:size val="15"/>
              <c:spPr>
                <a:solidFill>
                  <a:srgbClr val="FF66FF"/>
                </a:solidFill>
                <a:ln w="9525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  <c:spPr>
              <a:ln w="1047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44-41A3-AA81-D543B3B1E2D6}"/>
              </c:ext>
            </c:extLst>
          </c:dPt>
          <c:dLbls>
            <c:dLbl>
              <c:idx val="0"/>
              <c:layout>
                <c:manualLayout>
                  <c:x val="-5.7543040621454355E-3"/>
                  <c:y val="1.108648599675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44-41A3-AA81-D543B3B1E2D6}"/>
                </c:ext>
              </c:extLst>
            </c:dLbl>
            <c:dLbl>
              <c:idx val="1"/>
              <c:layout>
                <c:manualLayout>
                  <c:x val="8.6535317719106299E-3"/>
                  <c:y val="3.025768298286956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44-41A3-AA81-D543B3B1E2D6}"/>
                </c:ext>
              </c:extLst>
            </c:dLbl>
            <c:dLbl>
              <c:idx val="3"/>
              <c:layout>
                <c:manualLayout>
                  <c:x val="1.3281149522854131E-2"/>
                  <c:y val="2.2701391106376579E-2"/>
                </c:manualLayout>
              </c:layout>
              <c:tx>
                <c:rich>
                  <a:bodyPr/>
                  <a:lstStyle/>
                  <a:p>
                    <a:fld id="{D8103AD1-D17D-4E37-97D7-13AFB208040B}" type="XVALUE">
                      <a:rPr lang="en-US" altLang="ja-JP" sz="2400">
                        <a:solidFill>
                          <a:srgbClr val="C00000"/>
                        </a:solidFill>
                      </a:rPr>
                      <a:pPr/>
                      <a:t>[X 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44-41A3-AA81-D543B3B1E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44450" cap="rnd">
                <a:solidFill>
                  <a:srgbClr val="FF66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'◇硫化物_許容可能数量計算シート '!$N$12:$Q$12</c:f>
              <c:numCache>
                <c:formatCode>General</c:formatCode>
                <c:ptCount val="4"/>
              </c:numCache>
            </c:numRef>
          </c:xVal>
          <c:yVal>
            <c:numRef>
              <c:f>'◇硫化物_許容可能数量計算シート '!$N$13:$Q$13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144-41A3-AA81-D543B3B1E2D6}"/>
            </c:ext>
          </c:extLst>
        </c:ser>
        <c:ser>
          <c:idx val="4"/>
          <c:order val="3"/>
          <c:tx>
            <c:strRef>
              <c:f>'◇硫化物_許容可能数量計算シート '!$T$11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rgbClr val="00B050"/>
              </a:solidFill>
              <a:ln w="19050">
                <a:solidFill>
                  <a:srgbClr val="FF66FF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5.817699089435921E-2"/>
                  <c:y val="3.567504980713607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44-41A3-AA81-D543B3B1E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'◇硫化物_許容可能数量計算シート '!$T$12</c:f>
              <c:numCache>
                <c:formatCode>General</c:formatCode>
                <c:ptCount val="1"/>
              </c:numCache>
            </c:numRef>
          </c:xVal>
          <c:yVal>
            <c:numRef>
              <c:f>'◇硫化物_許容可能数量計算シート '!$T$13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144-41A3-AA81-D543B3B1E2D6}"/>
            </c:ext>
          </c:extLst>
        </c:ser>
        <c:ser>
          <c:idx val="3"/>
          <c:order val="4"/>
          <c:tx>
            <c:strRef>
              <c:f>'◇硫化物_許容可能数量計算シート '!$T$6</c:f>
              <c:strCache>
                <c:ptCount val="1"/>
                <c:pt idx="0">
                  <c:v>許容可能数量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8"/>
            <c:spPr>
              <a:solidFill>
                <a:srgbClr val="00B05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Pt>
            <c:idx val="0"/>
            <c:marker>
              <c:symbol val="diamond"/>
              <c:size val="18"/>
              <c:spPr>
                <a:solidFill>
                  <a:srgbClr val="00B050"/>
                </a:solidFill>
                <a:ln w="25400">
                  <a:solidFill>
                    <a:schemeClr val="accent1"/>
                  </a:solidFill>
                  <a:round/>
                </a:ln>
                <a:effectLst/>
              </c:spPr>
            </c:marker>
            <c:bubble3D val="0"/>
            <c:spPr>
              <a:ln w="1016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44-41A3-AA81-D543B3B1E2D6}"/>
              </c:ext>
            </c:extLst>
          </c:dPt>
          <c:dLbls>
            <c:dLbl>
              <c:idx val="0"/>
              <c:layout>
                <c:manualLayout>
                  <c:x val="-7.5711056665895005E-2"/>
                  <c:y val="-4.86765646564612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44-41A3-AA81-D543B3B1E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'◇硫化物_許容可能数量計算シート '!$T$7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xVal>
          <c:yVal>
            <c:numRef>
              <c:f>'◇硫化物_許容可能数量計算シート '!$T$8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144-41A3-AA81-D543B3B1E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168159"/>
        <c:axId val="3168575"/>
      </c:scatterChart>
      <c:valAx>
        <c:axId val="3168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'◇硫化物_許容可能数量計算シート '!$C$7</c:f>
              <c:strCache>
                <c:ptCount val="1"/>
                <c:pt idx="0">
                  <c:v>千尾</c:v>
                </c:pt>
              </c:strCache>
            </c:strRef>
          </c:tx>
          <c:layout>
            <c:manualLayout>
              <c:xMode val="edge"/>
              <c:yMode val="edge"/>
              <c:x val="0.96387095424971203"/>
              <c:y val="0.94521334702749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cap="all" spc="120" normalizeH="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168575"/>
        <c:crosses val="autoZero"/>
        <c:crossBetween val="midCat"/>
        <c:dispUnits>
          <c:builtInUnit val="thousands"/>
        </c:dispUnits>
      </c:valAx>
      <c:valAx>
        <c:axId val="3168575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'◇硫化物_許容可能数量計算シート '!$J$5</c:f>
              <c:strCache>
                <c:ptCount val="1"/>
                <c:pt idx="0">
                  <c:v>mg/g</c:v>
                </c:pt>
              </c:strCache>
            </c:strRef>
          </c:tx>
          <c:layout>
            <c:manualLayout>
              <c:xMode val="edge"/>
              <c:yMode val="edge"/>
              <c:x val="1.4291869228592741E-2"/>
              <c:y val="8.19827001900953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168159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6"/>
        <c:delete val="1"/>
      </c:legendEntry>
      <c:layout>
        <c:manualLayout>
          <c:xMode val="edge"/>
          <c:yMode val="edge"/>
          <c:x val="3.4597113223492515E-2"/>
          <c:y val="0.94621978831162434"/>
          <c:w val="0.89999998252299451"/>
          <c:h val="3.3750692945878999E-2"/>
        </c:manualLayout>
      </c:layout>
      <c:overlay val="0"/>
      <c:spPr>
        <a:noFill/>
        <a:ln w="28575">
          <a:noFill/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'◇硫化物_許容可能数量計算シート  (記入例)'!$C$5</c:f>
          <c:strCache>
            <c:ptCount val="1"/>
            <c:pt idx="0">
              <c:v>硫化物計算サンプル漁場</c:v>
            </c:pt>
          </c:strCache>
        </c:strRef>
      </c:tx>
      <c:layout>
        <c:manualLayout>
          <c:xMode val="edge"/>
          <c:yMode val="edge"/>
          <c:x val="0.38562612957324521"/>
          <c:y val="1.0315219892292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12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58977455716586"/>
          <c:y val="7.3876780852507651E-2"/>
          <c:w val="0.84168760551451716"/>
          <c:h val="0.78485212323788467"/>
        </c:manualLayout>
      </c:layout>
      <c:scatterChart>
        <c:scatterStyle val="lineMarker"/>
        <c:varyColors val="0"/>
        <c:ser>
          <c:idx val="2"/>
          <c:order val="0"/>
          <c:tx>
            <c:strRef>
              <c:f>'◇硫化物_許容可能数量計算シート  (記入例)'!$B$8:$B$52</c:f>
              <c:strCache>
                <c:ptCount val="45"/>
                <c:pt idx="0">
                  <c:v>R4</c:v>
                </c:pt>
                <c:pt idx="1">
                  <c:v>R5</c:v>
                </c:pt>
                <c:pt idx="2">
                  <c:v>R6</c:v>
                </c:pt>
                <c:pt idx="3">
                  <c:v>R7</c:v>
                </c:pt>
                <c:pt idx="4">
                  <c:v>R8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5"/>
            <c:spPr>
              <a:solidFill>
                <a:schemeClr val="accent3"/>
              </a:solidFill>
              <a:ln w="57150">
                <a:noFill/>
                <a:round/>
              </a:ln>
              <a:effectLst/>
            </c:spPr>
          </c:marker>
          <c:dLbls>
            <c:delete val="1"/>
          </c:dLbls>
          <c:xVal>
            <c:numRef>
              <c:f>'◇硫化物_許容可能数量計算シート  (記入例)'!$C$8:$C$52</c:f>
              <c:numCache>
                <c:formatCode>#,##0_);[Red]\(#,##0\)</c:formatCode>
                <c:ptCount val="45"/>
                <c:pt idx="0">
                  <c:v>100000</c:v>
                </c:pt>
                <c:pt idx="1">
                  <c:v>200000</c:v>
                </c:pt>
                <c:pt idx="2">
                  <c:v>250000</c:v>
                </c:pt>
                <c:pt idx="3">
                  <c:v>150000</c:v>
                </c:pt>
                <c:pt idx="4">
                  <c:v>180000</c:v>
                </c:pt>
              </c:numCache>
            </c:numRef>
          </c:xVal>
          <c:yVal>
            <c:numRef>
              <c:f>'◇硫化物_許容可能数量計算シート  (記入例)'!$D$8:$D$52</c:f>
              <c:numCache>
                <c:formatCode>#,##0.00_);[Red]\(#,##0.00\)</c:formatCode>
                <c:ptCount val="45"/>
                <c:pt idx="0">
                  <c:v>0.1</c:v>
                </c:pt>
                <c:pt idx="1">
                  <c:v>0.12</c:v>
                </c:pt>
                <c:pt idx="2">
                  <c:v>0.15</c:v>
                </c:pt>
                <c:pt idx="3">
                  <c:v>0.1</c:v>
                </c:pt>
                <c:pt idx="4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C5-4430-8C1D-17420FF10D5E}"/>
            </c:ext>
          </c:extLst>
        </c:ser>
        <c:ser>
          <c:idx val="0"/>
          <c:order val="1"/>
          <c:tx>
            <c:strRef>
              <c:f>'◇硫化物_許容可能数量計算シート  (記入例)'!$M$6</c:f>
              <c:strCache>
                <c:ptCount val="1"/>
                <c:pt idx="0">
                  <c:v>平均値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7"/>
            <c:spPr>
              <a:solidFill>
                <a:srgbClr val="00B0F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Pt>
            <c:idx val="3"/>
            <c:marker>
              <c:symbol val="diamond"/>
              <c:size val="17"/>
              <c:spPr>
                <a:solidFill>
                  <a:srgbClr val="00B0F0"/>
                </a:solidFill>
                <a:ln w="15875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6C5-4430-8C1D-17420FF10D5E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5-4430-8C1D-17420FF10D5E}"/>
                </c:ext>
              </c:extLst>
            </c:dLbl>
            <c:dLbl>
              <c:idx val="1"/>
              <c:layout>
                <c:manualLayout>
                  <c:x val="-8.8157602824291997E-2"/>
                  <c:y val="-5.6514074718638632E-2"/>
                </c:manualLayout>
              </c:layout>
              <c:tx>
                <c:rich>
                  <a:bodyPr/>
                  <a:lstStyle/>
                  <a:p>
                    <a:fld id="{7C4993CE-6F2A-4E86-85D3-C900DBC583C9}" type="XVALUE">
                      <a:rPr lang="en-US" altLang="ja-JP" sz="2400"/>
                      <a:pPr/>
                      <a:t>[X 値]</a:t>
                    </a:fld>
                    <a:r>
                      <a:rPr lang="en-US" altLang="ja-JP" sz="2400" baseline="0"/>
                      <a:t>, </a:t>
                    </a:r>
                    <a:fld id="{5AE8087C-2B01-4C95-B168-D023DB28A1EA}" type="YVALUE">
                      <a:rPr lang="en-US" altLang="ja-JP" sz="2400" baseline="0"/>
                      <a:pPr/>
                      <a:t>[Y 値]</a:t>
                    </a:fld>
                    <a:endParaRPr lang="en-US" altLang="ja-JP" sz="2400" baseline="0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C5-4430-8C1D-17420FF10D5E}"/>
                </c:ext>
              </c:extLst>
            </c:dLbl>
            <c:dLbl>
              <c:idx val="3"/>
              <c:layout>
                <c:manualLayout>
                  <c:x val="1.0060646675059109E-2"/>
                  <c:y val="-3.8791956634769163E-2"/>
                </c:manualLayout>
              </c:layout>
              <c:tx>
                <c:rich>
                  <a:bodyPr/>
                  <a:lstStyle/>
                  <a:p>
                    <a:fld id="{EFF800AA-C367-40B1-8C9C-75857B70AFAB}" type="XVALUE">
                      <a:rPr lang="en-US" altLang="ja-JP" sz="2400">
                        <a:solidFill>
                          <a:srgbClr val="C00000"/>
                        </a:solidFill>
                      </a:rPr>
                      <a:pPr/>
                      <a:t>[X 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C5-4430-8C1D-17420FF10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44450" cap="rnd">
                <a:solidFill>
                  <a:srgbClr val="0070C0"/>
                </a:solidFill>
                <a:prstDash val="sysDot"/>
                <a:tailEnd w="lg" len="lg"/>
              </a:ln>
              <a:effectLst/>
            </c:spPr>
            <c:trendlineType val="linear"/>
            <c:dispRSqr val="0"/>
            <c:dispEq val="0"/>
          </c:trendline>
          <c:xVal>
            <c:numRef>
              <c:f>'◇硫化物_許容可能数量計算シート  (記入例)'!$N$7:$Q$7</c:f>
              <c:numCache>
                <c:formatCode>#,##0_);[Red]\(#,##0\)</c:formatCode>
                <c:ptCount val="4"/>
                <c:pt idx="0" formatCode="General">
                  <c:v>0</c:v>
                </c:pt>
                <c:pt idx="1">
                  <c:v>176000</c:v>
                </c:pt>
                <c:pt idx="3">
                  <c:v>463157.89473684208</c:v>
                </c:pt>
              </c:numCache>
            </c:numRef>
          </c:xVal>
          <c:yVal>
            <c:numRef>
              <c:f>'◇硫化物_許容可能数量計算シート  (記入例)'!$N$8:$Q$8</c:f>
              <c:numCache>
                <c:formatCode>#,##0.00_);[Red]\(#,##0.00\)</c:formatCode>
                <c:ptCount val="4"/>
                <c:pt idx="0">
                  <c:v>0.05</c:v>
                </c:pt>
                <c:pt idx="1">
                  <c:v>0.126</c:v>
                </c:pt>
                <c:pt idx="2" formatCode="General">
                  <c:v>0</c:v>
                </c:pt>
                <c:pt idx="3" formatCode="General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C5-4430-8C1D-17420FF10D5E}"/>
            </c:ext>
          </c:extLst>
        </c:ser>
        <c:ser>
          <c:idx val="1"/>
          <c:order val="2"/>
          <c:tx>
            <c:strRef>
              <c:f>'◇硫化物_許容可能数量計算シート  (記入例)'!$M$11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5"/>
            <c:spPr>
              <a:solidFill>
                <a:srgbClr val="FF66FF"/>
              </a:solidFill>
              <a:ln w="9525">
                <a:solidFill>
                  <a:srgbClr val="FF66FF"/>
                </a:solidFill>
                <a:round/>
              </a:ln>
              <a:effectLst/>
            </c:spPr>
          </c:marker>
          <c:dPt>
            <c:idx val="3"/>
            <c:marker>
              <c:symbol val="square"/>
              <c:size val="15"/>
              <c:spPr>
                <a:solidFill>
                  <a:srgbClr val="FF66FF"/>
                </a:solidFill>
                <a:ln w="9525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  <c:spPr>
              <a:ln w="1047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C5-4430-8C1D-17420FF10D5E}"/>
              </c:ext>
            </c:extLst>
          </c:dPt>
          <c:dLbls>
            <c:dLbl>
              <c:idx val="0"/>
              <c:layout>
                <c:manualLayout>
                  <c:x val="-5.7543040621454355E-3"/>
                  <c:y val="1.108648599675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C5-4430-8C1D-17420FF10D5E}"/>
                </c:ext>
              </c:extLst>
            </c:dLbl>
            <c:dLbl>
              <c:idx val="1"/>
              <c:layout>
                <c:manualLayout>
                  <c:x val="8.6535317719106299E-3"/>
                  <c:y val="3.025768298286956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C5-4430-8C1D-17420FF10D5E}"/>
                </c:ext>
              </c:extLst>
            </c:dLbl>
            <c:dLbl>
              <c:idx val="3"/>
              <c:layout>
                <c:manualLayout>
                  <c:x val="1.3281149522854131E-2"/>
                  <c:y val="2.2701391106376579E-2"/>
                </c:manualLayout>
              </c:layout>
              <c:tx>
                <c:rich>
                  <a:bodyPr/>
                  <a:lstStyle/>
                  <a:p>
                    <a:fld id="{D8103AD1-D17D-4E37-97D7-13AFB208040B}" type="XVALUE">
                      <a:rPr lang="en-US" altLang="ja-JP" sz="2400">
                        <a:solidFill>
                          <a:srgbClr val="C00000"/>
                        </a:solidFill>
                      </a:rPr>
                      <a:pPr/>
                      <a:t>[X 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C5-4430-8C1D-17420FF10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44450" cap="rnd">
                <a:solidFill>
                  <a:srgbClr val="FF66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'◇硫化物_許容可能数量計算シート  (記入例)'!$N$12:$Q$12</c:f>
              <c:numCache>
                <c:formatCode>General</c:formatCode>
                <c:ptCount val="4"/>
              </c:numCache>
            </c:numRef>
          </c:xVal>
          <c:yVal>
            <c:numRef>
              <c:f>'◇硫化物_許容可能数量計算シート  (記入例)'!$N$13:$Q$13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6C5-4430-8C1D-17420FF10D5E}"/>
            </c:ext>
          </c:extLst>
        </c:ser>
        <c:ser>
          <c:idx val="4"/>
          <c:order val="3"/>
          <c:tx>
            <c:strRef>
              <c:f>'◇硫化物_許容可能数量計算シート  (記入例)'!$T$11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rgbClr val="00B050"/>
              </a:solidFill>
              <a:ln w="19050">
                <a:solidFill>
                  <a:srgbClr val="FF66FF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5.817699089435921E-2"/>
                  <c:y val="3.567504980713607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C5-4430-8C1D-17420FF10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'◇硫化物_許容可能数量計算シート  (記入例)'!$T$12</c:f>
              <c:numCache>
                <c:formatCode>General</c:formatCode>
                <c:ptCount val="1"/>
              </c:numCache>
            </c:numRef>
          </c:xVal>
          <c:yVal>
            <c:numRef>
              <c:f>'◇硫化物_許容可能数量計算シート  (記入例)'!$T$13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6C5-4430-8C1D-17420FF10D5E}"/>
            </c:ext>
          </c:extLst>
        </c:ser>
        <c:ser>
          <c:idx val="3"/>
          <c:order val="4"/>
          <c:tx>
            <c:strRef>
              <c:f>'◇硫化物_許容可能数量計算シート  (記入例)'!$T$6</c:f>
              <c:strCache>
                <c:ptCount val="1"/>
                <c:pt idx="0">
                  <c:v>許容可能数量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8"/>
            <c:spPr>
              <a:solidFill>
                <a:srgbClr val="00B050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Pt>
            <c:idx val="0"/>
            <c:marker>
              <c:symbol val="diamond"/>
              <c:size val="18"/>
              <c:spPr>
                <a:solidFill>
                  <a:srgbClr val="00B050"/>
                </a:solidFill>
                <a:ln w="25400">
                  <a:solidFill>
                    <a:schemeClr val="accent1"/>
                  </a:solidFill>
                  <a:round/>
                </a:ln>
                <a:effectLst/>
              </c:spPr>
            </c:marker>
            <c:bubble3D val="0"/>
            <c:spPr>
              <a:ln w="1016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C5-4430-8C1D-17420FF10D5E}"/>
              </c:ext>
            </c:extLst>
          </c:dPt>
          <c:dLbls>
            <c:dLbl>
              <c:idx val="0"/>
              <c:layout>
                <c:manualLayout>
                  <c:x val="-7.5711056665895005E-2"/>
                  <c:y val="-4.86765646564612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C5-4430-8C1D-17420FF10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'◇硫化物_許容可能数量計算シート  (記入例)'!$T$7</c:f>
              <c:numCache>
                <c:formatCode>#,##0_);[Red]\(#,##0\)</c:formatCode>
                <c:ptCount val="1"/>
                <c:pt idx="0">
                  <c:v>319578.94736842101</c:v>
                </c:pt>
              </c:numCache>
            </c:numRef>
          </c:xVal>
          <c:yVal>
            <c:numRef>
              <c:f>'◇硫化物_許容可能数量計算シート  (記入例)'!$T$8</c:f>
              <c:numCache>
                <c:formatCode>0.00</c:formatCode>
                <c:ptCount val="1"/>
                <c:pt idx="0">
                  <c:v>0.188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6C5-4430-8C1D-17420FF10D5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168159"/>
        <c:axId val="3168575"/>
      </c:scatterChart>
      <c:valAx>
        <c:axId val="3168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'◇硫化物_許容可能数量計算シート  (記入例)'!$C$7</c:f>
              <c:strCache>
                <c:ptCount val="1"/>
                <c:pt idx="0">
                  <c:v>千尾</c:v>
                </c:pt>
              </c:strCache>
            </c:strRef>
          </c:tx>
          <c:layout>
            <c:manualLayout>
              <c:xMode val="edge"/>
              <c:yMode val="edge"/>
              <c:x val="0.96387095424971203"/>
              <c:y val="0.94521334702749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cap="all" spc="120" normalizeH="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168575"/>
        <c:crosses val="autoZero"/>
        <c:crossBetween val="midCat"/>
        <c:dispUnits>
          <c:builtInUnit val="thousands"/>
        </c:dispUnits>
      </c:valAx>
      <c:valAx>
        <c:axId val="3168575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'◇硫化物_許容可能数量計算シート  (記入例)'!$J$5</c:f>
              <c:strCache>
                <c:ptCount val="1"/>
                <c:pt idx="0">
                  <c:v>mg/g</c:v>
                </c:pt>
              </c:strCache>
            </c:strRef>
          </c:tx>
          <c:layout>
            <c:manualLayout>
              <c:xMode val="edge"/>
              <c:yMode val="edge"/>
              <c:x val="1.4291869228592741E-2"/>
              <c:y val="8.19827001900953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168159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6"/>
        <c:delete val="1"/>
      </c:legendEntry>
      <c:layout>
        <c:manualLayout>
          <c:xMode val="edge"/>
          <c:yMode val="edge"/>
          <c:x val="3.4597113223492515E-2"/>
          <c:y val="0.94621978831162434"/>
          <c:w val="0.89999998252299451"/>
          <c:h val="3.3750692945878999E-2"/>
        </c:manualLayout>
      </c:layout>
      <c:overlay val="0"/>
      <c:spPr>
        <a:noFill/>
        <a:ln w="28575">
          <a:noFill/>
          <a:prstDash val="sysDot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30616</xdr:colOff>
      <xdr:row>15</xdr:row>
      <xdr:rowOff>196995</xdr:rowOff>
    </xdr:from>
    <xdr:to>
      <xdr:col>19</xdr:col>
      <xdr:colOff>1644070</xdr:colOff>
      <xdr:row>51</xdr:row>
      <xdr:rowOff>227919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4330FA-F8C1-4A2E-BF1A-86708906D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121228</xdr:colOff>
      <xdr:row>48</xdr:row>
      <xdr:rowOff>155863</xdr:rowOff>
    </xdr:from>
    <xdr:ext cx="2364750" cy="4258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1BB594-CF87-4FDE-8032-BF3B6C163B5E}"/>
            </a:ext>
          </a:extLst>
        </xdr:cNvPr>
        <xdr:cNvSpPr txBox="1"/>
      </xdr:nvSpPr>
      <xdr:spPr>
        <a:xfrm>
          <a:off x="13305937" y="12169561"/>
          <a:ext cx="236475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種苗導入尾数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尾）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0.39271</cdr:y>
    </cdr:from>
    <cdr:to>
      <cdr:x>0.03896</cdr:x>
      <cdr:y>0.4971</cdr:y>
    </cdr:to>
    <cdr:sp macro="" textlink="'◇硫化物_許容可能数量計算シート '!$H$5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C1B165C-89FC-962A-6FD5-6E46A9751848}"/>
            </a:ext>
          </a:extLst>
        </cdr:cNvPr>
        <cdr:cNvSpPr txBox="1"/>
      </cdr:nvSpPr>
      <cdr:spPr>
        <a:xfrm xmlns:a="http://schemas.openxmlformats.org/drawingml/2006/main" rot="16200000">
          <a:off x="-215250" y="3655095"/>
          <a:ext cx="914383" cy="483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A6026611-77A7-4388-8FDF-DE2884C517EA}" type="TxLink">
            <a:rPr lang="en-US" altLang="en-US" sz="20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pPr/>
            <a:t>硫化物(mg/g)</a:t>
          </a:fld>
          <a:endParaRPr lang="ja-JP" altLang="en-US" sz="1100">
            <a:latin typeface="Times New Roman" panose="020206030504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30616</xdr:colOff>
      <xdr:row>15</xdr:row>
      <xdr:rowOff>196995</xdr:rowOff>
    </xdr:from>
    <xdr:to>
      <xdr:col>19</xdr:col>
      <xdr:colOff>1644070</xdr:colOff>
      <xdr:row>51</xdr:row>
      <xdr:rowOff>227919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7F01F0-6C8B-46A0-9EBD-27CF52A3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121228</xdr:colOff>
      <xdr:row>48</xdr:row>
      <xdr:rowOff>155863</xdr:rowOff>
    </xdr:from>
    <xdr:ext cx="2364750" cy="42582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CE24A-3F67-42DE-B2E9-7A324F24A4F2}"/>
            </a:ext>
          </a:extLst>
        </xdr:cNvPr>
        <xdr:cNvSpPr txBox="1"/>
      </xdr:nvSpPr>
      <xdr:spPr>
        <a:xfrm>
          <a:off x="13288588" y="11915842"/>
          <a:ext cx="236475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種苗導入尾数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尾）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0.39271</cdr:y>
    </cdr:from>
    <cdr:to>
      <cdr:x>0.03896</cdr:x>
      <cdr:y>0.4971</cdr:y>
    </cdr:to>
    <cdr:sp macro="" textlink="'◇硫化物_許容可能数量計算シート  (記入例)'!$H$5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C1B165C-89FC-962A-6FD5-6E46A9751848}"/>
            </a:ext>
          </a:extLst>
        </cdr:cNvPr>
        <cdr:cNvSpPr txBox="1"/>
      </cdr:nvSpPr>
      <cdr:spPr>
        <a:xfrm xmlns:a="http://schemas.openxmlformats.org/drawingml/2006/main" rot="16200000">
          <a:off x="-215250" y="3655095"/>
          <a:ext cx="914383" cy="483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A6026611-77A7-4388-8FDF-DE2884C517EA}" type="TxLink">
            <a:rPr lang="en-US" altLang="en-US" sz="20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pPr/>
            <a:t>硫化物(mg/g)</a:t>
          </a:fld>
          <a:endParaRPr lang="ja-JP" altLang="en-US" sz="1100">
            <a:latin typeface="Times New Roman" panose="020206030504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3"/>
  <sheetViews>
    <sheetView tabSelected="1" zoomScale="55" zoomScaleNormal="55" workbookViewId="0">
      <selection activeCell="D33" sqref="D33"/>
    </sheetView>
  </sheetViews>
  <sheetFormatPr defaultColWidth="9" defaultRowHeight="16.3"/>
  <cols>
    <col min="1" max="1" width="9" style="1"/>
    <col min="2" max="2" width="10.8984375" style="1" customWidth="1"/>
    <col min="3" max="3" width="15.796875" style="1" customWidth="1"/>
    <col min="4" max="4" width="17.19921875" style="1" customWidth="1"/>
    <col min="5" max="5" width="18.09765625" style="1" customWidth="1"/>
    <col min="6" max="6" width="7.8984375" style="1" customWidth="1"/>
    <col min="7" max="7" width="10.19921875" style="1" customWidth="1"/>
    <col min="8" max="8" width="14.59765625" style="1" customWidth="1"/>
    <col min="9" max="11" width="12.8984375" style="1" customWidth="1"/>
    <col min="12" max="12" width="9" style="1"/>
    <col min="13" max="13" width="14.19921875" style="1" customWidth="1"/>
    <col min="14" max="14" width="9.3984375" style="1" bestFit="1" customWidth="1"/>
    <col min="15" max="15" width="13.69921875" style="1" bestFit="1" customWidth="1"/>
    <col min="16" max="16" width="15.09765625" style="1" customWidth="1"/>
    <col min="17" max="17" width="26.59765625" style="1" customWidth="1"/>
    <col min="18" max="19" width="10.09765625" style="1" hidden="1" customWidth="1"/>
    <col min="20" max="20" width="25.5" style="1" customWidth="1"/>
    <col min="21" max="21" width="4.69921875" style="1" customWidth="1"/>
    <col min="22" max="23" width="9" style="1"/>
    <col min="24" max="24" width="15.3984375" style="1" customWidth="1"/>
    <col min="25" max="16384" width="9" style="1"/>
  </cols>
  <sheetData>
    <row r="1" spans="1:20">
      <c r="C1" s="45" t="s">
        <v>19</v>
      </c>
    </row>
    <row r="2" spans="1:20">
      <c r="C2" s="44" t="s">
        <v>20</v>
      </c>
      <c r="D2" s="74"/>
      <c r="E2" s="75"/>
      <c r="G2" s="76" t="s">
        <v>30</v>
      </c>
      <c r="H2" s="76"/>
      <c r="I2" s="76"/>
      <c r="J2" s="76"/>
      <c r="K2" s="76"/>
      <c r="L2" s="76"/>
      <c r="M2" s="76"/>
    </row>
    <row r="3" spans="1:20">
      <c r="C3" s="44" t="s">
        <v>21</v>
      </c>
      <c r="D3" s="74"/>
      <c r="E3" s="75"/>
      <c r="G3" s="76"/>
      <c r="H3" s="76"/>
      <c r="I3" s="76"/>
      <c r="J3" s="76"/>
      <c r="K3" s="76"/>
      <c r="L3" s="76"/>
      <c r="M3" s="76"/>
    </row>
    <row r="4" spans="1:20" ht="16.899999999999999" thickBot="1">
      <c r="H4" s="24" t="s">
        <v>12</v>
      </c>
      <c r="J4" s="1" t="s">
        <v>9</v>
      </c>
    </row>
    <row r="5" spans="1:20" ht="32.6" thickBot="1">
      <c r="B5" s="25" t="s">
        <v>11</v>
      </c>
      <c r="C5" s="62"/>
      <c r="D5" s="63"/>
      <c r="E5" s="64"/>
      <c r="H5" s="21" t="s">
        <v>14</v>
      </c>
      <c r="I5" s="20">
        <v>0.25</v>
      </c>
      <c r="J5" s="5" t="s">
        <v>10</v>
      </c>
      <c r="K5" s="5"/>
    </row>
    <row r="6" spans="1:20" ht="25.7" thickBot="1">
      <c r="B6" s="46" t="s">
        <v>3</v>
      </c>
      <c r="C6" s="47" t="s">
        <v>29</v>
      </c>
      <c r="D6" s="47" t="s">
        <v>27</v>
      </c>
      <c r="E6" s="47" t="s">
        <v>28</v>
      </c>
      <c r="M6" s="28" t="s">
        <v>0</v>
      </c>
      <c r="N6" s="27" t="s">
        <v>1</v>
      </c>
      <c r="O6" s="27" t="s">
        <v>2</v>
      </c>
      <c r="Q6" s="38" t="s">
        <v>15</v>
      </c>
      <c r="R6" s="39"/>
      <c r="S6" s="39"/>
      <c r="T6" s="40" t="s">
        <v>16</v>
      </c>
    </row>
    <row r="7" spans="1:20" ht="25.05">
      <c r="A7" s="3" t="s">
        <v>9</v>
      </c>
      <c r="B7" s="23"/>
      <c r="C7" s="22" t="s">
        <v>13</v>
      </c>
      <c r="D7" s="22" t="str">
        <f>J5</f>
        <v>mg/g</v>
      </c>
      <c r="E7" s="22" t="str">
        <f>J5</f>
        <v>mg/g</v>
      </c>
      <c r="G7" s="7"/>
      <c r="H7" s="7" t="s">
        <v>4</v>
      </c>
      <c r="I7" s="7" t="s">
        <v>5</v>
      </c>
      <c r="J7" s="8" t="s">
        <v>1</v>
      </c>
      <c r="K7" s="6" t="s">
        <v>8</v>
      </c>
      <c r="L7" s="2"/>
      <c r="M7" s="12" t="s">
        <v>4</v>
      </c>
      <c r="N7" s="18">
        <v>0</v>
      </c>
      <c r="O7" s="13" t="e">
        <f>H8</f>
        <v>#DIV/0!</v>
      </c>
      <c r="Q7" s="29" t="e">
        <f>INTERCEPT(N7:O7,N9:O9)</f>
        <v>#DIV/0!</v>
      </c>
      <c r="R7" s="29"/>
      <c r="S7" s="29"/>
      <c r="T7" s="30" t="e">
        <f>IF(O7&gt;Q7,Q7,O7+(Q7-O7)/2)</f>
        <v>#DIV/0!</v>
      </c>
    </row>
    <row r="8" spans="1:20" ht="18.8">
      <c r="B8" s="48"/>
      <c r="C8" s="49"/>
      <c r="D8" s="82"/>
      <c r="E8" s="50"/>
      <c r="G8" s="41" t="s">
        <v>0</v>
      </c>
      <c r="H8" s="9" t="e">
        <f>AVERAGE(C8:C54)</f>
        <v>#DIV/0!</v>
      </c>
      <c r="I8" s="43" t="e">
        <f>AVERAGE(D8:D54)</f>
        <v>#DIV/0!</v>
      </c>
      <c r="J8" s="10">
        <f>IFERROR(MIN(E8:E54),0)</f>
        <v>0</v>
      </c>
      <c r="K8" s="11">
        <f>IFERROR(IF($J8&gt;$I8,I8-(J8-I8),J8),0)</f>
        <v>0</v>
      </c>
      <c r="M8" s="14" t="s">
        <v>6</v>
      </c>
      <c r="N8" s="15">
        <f>K8</f>
        <v>0</v>
      </c>
      <c r="O8" s="26" t="e">
        <f>I8</f>
        <v>#DIV/0!</v>
      </c>
      <c r="P8" s="3" t="s">
        <v>7</v>
      </c>
      <c r="Q8" s="31">
        <f>$I$5</f>
        <v>0.25</v>
      </c>
      <c r="R8" s="32" t="e">
        <f>$T$8-N8</f>
        <v>#DIV/0!</v>
      </c>
      <c r="S8" s="33" t="e">
        <f>$I$5*J5-O8</f>
        <v>#VALUE!</v>
      </c>
      <c r="T8" s="34" t="e">
        <f>IF(O8&gt;Q8,Q8,O8+($I$5-O8)/2)</f>
        <v>#DIV/0!</v>
      </c>
    </row>
    <row r="9" spans="1:20" ht="19.45" thickBot="1">
      <c r="B9" s="48"/>
      <c r="C9" s="49"/>
      <c r="D9" s="82"/>
      <c r="E9" s="50"/>
      <c r="M9" s="16"/>
      <c r="N9" s="19">
        <f>$I$5-N8</f>
        <v>0.25</v>
      </c>
      <c r="O9" s="17" t="e">
        <f>$I$5-O8</f>
        <v>#DIV/0!</v>
      </c>
      <c r="P9" s="3" t="s">
        <v>17</v>
      </c>
      <c r="Q9" s="35" t="e">
        <f>Q7/H8</f>
        <v>#DIV/0!</v>
      </c>
      <c r="R9" s="36" t="e">
        <f t="shared" ref="R9:S9" si="0">R7/I8</f>
        <v>#DIV/0!</v>
      </c>
      <c r="S9" s="36" t="e">
        <f t="shared" si="0"/>
        <v>#DIV/0!</v>
      </c>
      <c r="T9" s="37" t="e">
        <f>T7/H8</f>
        <v>#DIV/0!</v>
      </c>
    </row>
    <row r="10" spans="1:20" ht="16.899999999999999" thickBot="1">
      <c r="B10" s="48"/>
      <c r="C10" s="49"/>
      <c r="D10" s="82"/>
      <c r="E10" s="51"/>
    </row>
    <row r="11" spans="1:20" ht="23.2" thickBot="1">
      <c r="B11" s="48"/>
      <c r="C11" s="49"/>
      <c r="D11" s="82"/>
      <c r="E11" s="51"/>
      <c r="G11" s="42" t="str">
        <f>IF(G12="","","警告")</f>
        <v/>
      </c>
    </row>
    <row r="12" spans="1:20">
      <c r="B12" s="48"/>
      <c r="C12" s="49"/>
      <c r="D12" s="82"/>
      <c r="E12" s="52"/>
      <c r="G12" s="65" t="str">
        <f>IFERROR(IF(OR(AVERAGE(D8:D52)&lt;(I5*0.1),MEDIAN(D8:D52)&lt;(I5*0.1)),"環境数値の値が低すぎるため、許容可能数量が過大な結果になっている可能性があります。他の環境指標も併せて検討してください。",""),"")</f>
        <v/>
      </c>
      <c r="H12" s="66"/>
      <c r="I12" s="66"/>
      <c r="J12" s="66"/>
      <c r="K12" s="67"/>
    </row>
    <row r="13" spans="1:20" ht="19.600000000000001" customHeight="1">
      <c r="B13" s="53"/>
      <c r="C13" s="54"/>
      <c r="D13" s="83"/>
      <c r="E13" s="55"/>
      <c r="G13" s="68"/>
      <c r="H13" s="69"/>
      <c r="I13" s="69"/>
      <c r="J13" s="69"/>
      <c r="K13" s="70"/>
    </row>
    <row r="14" spans="1:20" ht="16.899999999999999" thickBot="1">
      <c r="B14" s="53"/>
      <c r="C14" s="56"/>
      <c r="D14" s="84"/>
      <c r="E14" s="85"/>
      <c r="G14" s="71"/>
      <c r="H14" s="72"/>
      <c r="I14" s="72"/>
      <c r="J14" s="72"/>
      <c r="K14" s="73"/>
    </row>
    <row r="15" spans="1:20">
      <c r="B15" s="53"/>
      <c r="C15" s="56"/>
      <c r="D15" s="84"/>
      <c r="E15" s="86"/>
    </row>
    <row r="16" spans="1:20">
      <c r="B16" s="53"/>
      <c r="C16" s="56"/>
      <c r="D16" s="84"/>
      <c r="E16" s="87"/>
    </row>
    <row r="17" spans="2:5">
      <c r="B17" s="88"/>
      <c r="C17" s="88"/>
      <c r="D17" s="89"/>
      <c r="E17" s="87"/>
    </row>
    <row r="18" spans="2:5">
      <c r="B18" s="88"/>
      <c r="C18" s="88"/>
      <c r="D18" s="89"/>
      <c r="E18" s="87"/>
    </row>
    <row r="19" spans="2:5">
      <c r="B19" s="88"/>
      <c r="C19" s="88"/>
      <c r="D19" s="89"/>
      <c r="E19" s="87"/>
    </row>
    <row r="20" spans="2:5">
      <c r="B20" s="88"/>
      <c r="C20" s="88"/>
      <c r="D20" s="89"/>
      <c r="E20" s="87"/>
    </row>
    <row r="21" spans="2:5">
      <c r="B21" s="88"/>
      <c r="C21" s="88"/>
      <c r="D21" s="89"/>
      <c r="E21" s="87"/>
    </row>
    <row r="22" spans="2:5">
      <c r="B22" s="88"/>
      <c r="C22" s="88"/>
      <c r="D22" s="89"/>
      <c r="E22" s="87"/>
    </row>
    <row r="23" spans="2:5">
      <c r="B23" s="88"/>
      <c r="C23" s="88"/>
      <c r="D23" s="89"/>
      <c r="E23" s="87"/>
    </row>
    <row r="24" spans="2:5">
      <c r="B24" s="88"/>
      <c r="C24" s="88"/>
      <c r="D24" s="89"/>
      <c r="E24" s="87"/>
    </row>
    <row r="25" spans="2:5">
      <c r="B25" s="88"/>
      <c r="C25" s="88"/>
      <c r="D25" s="89"/>
      <c r="E25" s="87"/>
    </row>
    <row r="26" spans="2:5">
      <c r="B26" s="88"/>
      <c r="C26" s="88"/>
      <c r="D26" s="89"/>
      <c r="E26" s="87"/>
    </row>
    <row r="27" spans="2:5">
      <c r="B27" s="88"/>
      <c r="C27" s="88"/>
      <c r="D27" s="89"/>
      <c r="E27" s="87"/>
    </row>
    <row r="28" spans="2:5">
      <c r="B28" s="88"/>
      <c r="C28" s="88"/>
      <c r="D28" s="89"/>
      <c r="E28" s="87"/>
    </row>
    <row r="29" spans="2:5">
      <c r="B29" s="88"/>
      <c r="C29" s="88"/>
      <c r="D29" s="89"/>
      <c r="E29" s="87"/>
    </row>
    <row r="30" spans="2:5">
      <c r="B30" s="88"/>
      <c r="C30" s="88"/>
      <c r="D30" s="89"/>
      <c r="E30" s="87"/>
    </row>
    <row r="31" spans="2:5">
      <c r="B31" s="88"/>
      <c r="C31" s="88"/>
      <c r="D31" s="89"/>
      <c r="E31" s="87"/>
    </row>
    <row r="32" spans="2:5">
      <c r="B32" s="88"/>
      <c r="C32" s="88"/>
      <c r="D32" s="89"/>
      <c r="E32" s="87"/>
    </row>
    <row r="33" spans="2:16">
      <c r="B33" s="88"/>
      <c r="C33" s="88"/>
      <c r="D33" s="89"/>
      <c r="E33" s="87"/>
    </row>
    <row r="34" spans="2:16">
      <c r="B34" s="88"/>
      <c r="C34" s="88"/>
      <c r="D34" s="89"/>
      <c r="E34" s="87"/>
    </row>
    <row r="35" spans="2:16">
      <c r="B35" s="88"/>
      <c r="C35" s="88"/>
      <c r="D35" s="89"/>
      <c r="E35" s="87"/>
    </row>
    <row r="36" spans="2:16">
      <c r="B36" s="88"/>
      <c r="C36" s="88"/>
      <c r="D36" s="89"/>
      <c r="E36" s="87"/>
    </row>
    <row r="37" spans="2:16">
      <c r="B37" s="88"/>
      <c r="C37" s="88"/>
      <c r="D37" s="89"/>
      <c r="E37" s="87"/>
    </row>
    <row r="38" spans="2:16">
      <c r="B38" s="88"/>
      <c r="C38" s="88"/>
      <c r="D38" s="89"/>
      <c r="E38" s="87"/>
    </row>
    <row r="39" spans="2:16">
      <c r="B39" s="88"/>
      <c r="C39" s="88"/>
      <c r="D39" s="89"/>
      <c r="E39" s="87"/>
    </row>
    <row r="40" spans="2:16">
      <c r="B40" s="88"/>
      <c r="C40" s="88"/>
      <c r="D40" s="89"/>
      <c r="E40" s="87"/>
      <c r="P40" s="1" t="str">
        <f>J5</f>
        <v>mg/g</v>
      </c>
    </row>
    <row r="41" spans="2:16">
      <c r="B41" s="88"/>
      <c r="C41" s="88"/>
      <c r="D41" s="89"/>
      <c r="E41" s="87"/>
    </row>
    <row r="42" spans="2:16">
      <c r="B42" s="88"/>
      <c r="C42" s="88"/>
      <c r="D42" s="89"/>
      <c r="E42" s="87"/>
    </row>
    <row r="43" spans="2:16">
      <c r="B43" s="88"/>
      <c r="C43" s="88"/>
      <c r="D43" s="89"/>
      <c r="E43" s="87"/>
    </row>
    <row r="44" spans="2:16">
      <c r="B44" s="88"/>
      <c r="C44" s="88"/>
      <c r="D44" s="89"/>
      <c r="E44" s="87"/>
    </row>
    <row r="45" spans="2:16">
      <c r="B45" s="88"/>
      <c r="C45" s="88"/>
      <c r="D45" s="89"/>
      <c r="E45" s="87"/>
    </row>
    <row r="46" spans="2:16">
      <c r="B46" s="88"/>
      <c r="C46" s="88"/>
      <c r="D46" s="89"/>
      <c r="E46" s="87"/>
    </row>
    <row r="47" spans="2:16">
      <c r="B47" s="88"/>
      <c r="C47" s="88"/>
      <c r="D47" s="89"/>
      <c r="E47" s="87"/>
    </row>
    <row r="48" spans="2:16">
      <c r="B48" s="88"/>
      <c r="C48" s="88"/>
      <c r="D48" s="89"/>
      <c r="E48" s="87"/>
    </row>
    <row r="49" spans="2:5">
      <c r="B49" s="88"/>
      <c r="C49" s="88"/>
      <c r="D49" s="89"/>
      <c r="E49" s="87"/>
    </row>
    <row r="50" spans="2:5">
      <c r="B50" s="88"/>
      <c r="C50" s="88"/>
      <c r="D50" s="89"/>
      <c r="E50" s="87"/>
    </row>
    <row r="51" spans="2:5">
      <c r="B51" s="88"/>
      <c r="C51" s="88"/>
      <c r="D51" s="89"/>
      <c r="E51" s="87"/>
    </row>
    <row r="52" spans="2:5">
      <c r="B52" s="88"/>
      <c r="C52" s="88"/>
      <c r="D52" s="89"/>
      <c r="E52" s="87"/>
    </row>
    <row r="53" spans="2:5">
      <c r="D53" s="4"/>
      <c r="E53" s="4"/>
    </row>
  </sheetData>
  <mergeCells count="5">
    <mergeCell ref="C5:E5"/>
    <mergeCell ref="G12:K14"/>
    <mergeCell ref="D2:E2"/>
    <mergeCell ref="D3:E3"/>
    <mergeCell ref="G2:M3"/>
  </mergeCells>
  <phoneticPr fontId="3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E604-1C44-4DCB-A49B-31FBB3ECDA44}">
  <dimension ref="A1:T53"/>
  <sheetViews>
    <sheetView zoomScale="55" zoomScaleNormal="55" workbookViewId="0">
      <selection activeCell="U16" sqref="U16"/>
    </sheetView>
  </sheetViews>
  <sheetFormatPr defaultColWidth="9" defaultRowHeight="16.3"/>
  <cols>
    <col min="1" max="1" width="9" style="1"/>
    <col min="2" max="2" width="10.8984375" style="1" customWidth="1"/>
    <col min="3" max="3" width="15.796875" style="1" customWidth="1"/>
    <col min="4" max="4" width="17.19921875" style="1" customWidth="1"/>
    <col min="5" max="5" width="18.09765625" style="1" customWidth="1"/>
    <col min="6" max="6" width="7.8984375" style="1" customWidth="1"/>
    <col min="7" max="7" width="10.19921875" style="1" customWidth="1"/>
    <col min="8" max="8" width="14.59765625" style="1" customWidth="1"/>
    <col min="9" max="11" width="12.8984375" style="1" customWidth="1"/>
    <col min="12" max="12" width="9" style="1"/>
    <col min="13" max="13" width="14.19921875" style="1" customWidth="1"/>
    <col min="14" max="14" width="9.3984375" style="1" bestFit="1" customWidth="1"/>
    <col min="15" max="15" width="13.69921875" style="1" bestFit="1" customWidth="1"/>
    <col min="16" max="16" width="15.09765625" style="1" customWidth="1"/>
    <col min="17" max="17" width="26.59765625" style="1" customWidth="1"/>
    <col min="18" max="19" width="10.09765625" style="1" hidden="1" customWidth="1"/>
    <col min="20" max="20" width="25.5" style="1" customWidth="1"/>
    <col min="21" max="21" width="4.69921875" style="1" customWidth="1"/>
    <col min="22" max="23" width="9" style="1"/>
    <col min="24" max="24" width="15.3984375" style="1" customWidth="1"/>
    <col min="25" max="16384" width="9" style="1"/>
  </cols>
  <sheetData>
    <row r="1" spans="1:20">
      <c r="C1" s="45" t="s">
        <v>19</v>
      </c>
    </row>
    <row r="2" spans="1:20">
      <c r="C2" s="44" t="s">
        <v>20</v>
      </c>
      <c r="D2" s="77" t="s">
        <v>31</v>
      </c>
      <c r="E2" s="78"/>
      <c r="G2" s="76" t="s">
        <v>30</v>
      </c>
      <c r="H2" s="76"/>
      <c r="I2" s="76"/>
      <c r="J2" s="76"/>
      <c r="K2" s="76"/>
      <c r="L2" s="76"/>
      <c r="M2" s="76"/>
    </row>
    <row r="3" spans="1:20">
      <c r="C3" s="44" t="s">
        <v>21</v>
      </c>
      <c r="D3" s="77" t="s">
        <v>32</v>
      </c>
      <c r="E3" s="78"/>
      <c r="G3" s="76"/>
      <c r="H3" s="76"/>
      <c r="I3" s="76"/>
      <c r="J3" s="76"/>
      <c r="K3" s="76"/>
      <c r="L3" s="76"/>
      <c r="M3" s="76"/>
    </row>
    <row r="4" spans="1:20" ht="16.899999999999999" thickBot="1">
      <c r="H4" s="24" t="s">
        <v>12</v>
      </c>
      <c r="J4" s="1" t="s">
        <v>9</v>
      </c>
    </row>
    <row r="5" spans="1:20" ht="32.6" thickBot="1">
      <c r="B5" s="25" t="s">
        <v>11</v>
      </c>
      <c r="C5" s="79" t="s">
        <v>18</v>
      </c>
      <c r="D5" s="80"/>
      <c r="E5" s="81"/>
      <c r="H5" s="21" t="s">
        <v>14</v>
      </c>
      <c r="I5" s="20">
        <v>0.25</v>
      </c>
      <c r="J5" s="5" t="s">
        <v>10</v>
      </c>
      <c r="K5" s="5"/>
    </row>
    <row r="6" spans="1:20" ht="25.7" thickBot="1">
      <c r="B6" s="46" t="s">
        <v>3</v>
      </c>
      <c r="C6" s="47" t="s">
        <v>29</v>
      </c>
      <c r="D6" s="47" t="s">
        <v>27</v>
      </c>
      <c r="E6" s="47" t="s">
        <v>28</v>
      </c>
      <c r="M6" s="28" t="s">
        <v>0</v>
      </c>
      <c r="N6" s="27" t="s">
        <v>1</v>
      </c>
      <c r="O6" s="27" t="s">
        <v>2</v>
      </c>
      <c r="Q6" s="38" t="s">
        <v>15</v>
      </c>
      <c r="R6" s="39"/>
      <c r="S6" s="39"/>
      <c r="T6" s="40" t="s">
        <v>16</v>
      </c>
    </row>
    <row r="7" spans="1:20" ht="25.05">
      <c r="A7" s="3" t="s">
        <v>9</v>
      </c>
      <c r="B7" s="23"/>
      <c r="C7" s="22" t="s">
        <v>13</v>
      </c>
      <c r="D7" s="22" t="str">
        <f>J5</f>
        <v>mg/g</v>
      </c>
      <c r="E7" s="22" t="str">
        <f>J5</f>
        <v>mg/g</v>
      </c>
      <c r="G7" s="7"/>
      <c r="H7" s="7" t="s">
        <v>4</v>
      </c>
      <c r="I7" s="7" t="s">
        <v>5</v>
      </c>
      <c r="J7" s="8" t="s">
        <v>1</v>
      </c>
      <c r="K7" s="6" t="s">
        <v>8</v>
      </c>
      <c r="L7" s="2"/>
      <c r="M7" s="12" t="s">
        <v>4</v>
      </c>
      <c r="N7" s="18">
        <v>0</v>
      </c>
      <c r="O7" s="13">
        <f>H8</f>
        <v>176000</v>
      </c>
      <c r="Q7" s="29">
        <f>INTERCEPT(N7:O7,N9:O9)</f>
        <v>463157.89473684208</v>
      </c>
      <c r="R7" s="29"/>
      <c r="S7" s="29"/>
      <c r="T7" s="30">
        <f>IF(O7&gt;Q7,Q7,O7+(Q7-O7)/2)</f>
        <v>319578.94736842101</v>
      </c>
    </row>
    <row r="8" spans="1:20" ht="18.8">
      <c r="B8" s="57" t="s">
        <v>25</v>
      </c>
      <c r="C8" s="58">
        <v>100000</v>
      </c>
      <c r="D8" s="90">
        <v>0.1</v>
      </c>
      <c r="E8" s="59">
        <v>0.05</v>
      </c>
      <c r="G8" s="41" t="s">
        <v>0</v>
      </c>
      <c r="H8" s="9">
        <f>AVERAGE(C8:C54)</f>
        <v>176000</v>
      </c>
      <c r="I8" s="43">
        <f>AVERAGE(D8:D54)</f>
        <v>0.126</v>
      </c>
      <c r="J8" s="10">
        <f>IFERROR(MIN(E8:E54),0)</f>
        <v>0.05</v>
      </c>
      <c r="K8" s="11">
        <f>IFERROR(IF($J8&gt;$I8,I8-(J8-I8),J8),0)</f>
        <v>0.05</v>
      </c>
      <c r="M8" s="14" t="s">
        <v>6</v>
      </c>
      <c r="N8" s="15">
        <f>K8</f>
        <v>0.05</v>
      </c>
      <c r="O8" s="26">
        <f>I8</f>
        <v>0.126</v>
      </c>
      <c r="P8" s="3" t="s">
        <v>7</v>
      </c>
      <c r="Q8" s="31">
        <f>$I$5</f>
        <v>0.25</v>
      </c>
      <c r="R8" s="32">
        <f>$T$8-N8</f>
        <v>0.13800000000000001</v>
      </c>
      <c r="S8" s="33" t="e">
        <f>$I$5*J5-O8</f>
        <v>#VALUE!</v>
      </c>
      <c r="T8" s="34">
        <f>IF(O8&gt;Q8,Q8,O8+($I$5-O8)/2)</f>
        <v>0.188</v>
      </c>
    </row>
    <row r="9" spans="1:20" ht="19.45" thickBot="1">
      <c r="B9" s="57" t="s">
        <v>24</v>
      </c>
      <c r="C9" s="58">
        <v>200000</v>
      </c>
      <c r="D9" s="90">
        <v>0.12</v>
      </c>
      <c r="E9" s="59">
        <v>7.0000000000000007E-2</v>
      </c>
      <c r="M9" s="16"/>
      <c r="N9" s="19">
        <f>$I$5-N8</f>
        <v>0.2</v>
      </c>
      <c r="O9" s="17">
        <f>$I$5-O8</f>
        <v>0.124</v>
      </c>
      <c r="P9" s="3" t="s">
        <v>17</v>
      </c>
      <c r="Q9" s="35">
        <f>Q7/H8</f>
        <v>2.6315789473684208</v>
      </c>
      <c r="R9" s="36">
        <f t="shared" ref="R9:S9" si="0">R7/I8</f>
        <v>0</v>
      </c>
      <c r="S9" s="36">
        <f t="shared" si="0"/>
        <v>0</v>
      </c>
      <c r="T9" s="37">
        <f>T7/H8</f>
        <v>1.8157894736842102</v>
      </c>
    </row>
    <row r="10" spans="1:20" ht="16.899999999999999" thickBot="1">
      <c r="B10" s="57" t="s">
        <v>23</v>
      </c>
      <c r="C10" s="58">
        <v>250000</v>
      </c>
      <c r="D10" s="90">
        <v>0.15</v>
      </c>
      <c r="E10" s="60">
        <v>0.06</v>
      </c>
    </row>
    <row r="11" spans="1:20" ht="23.2" thickBot="1">
      <c r="B11" s="57" t="s">
        <v>22</v>
      </c>
      <c r="C11" s="58">
        <v>150000</v>
      </c>
      <c r="D11" s="90">
        <v>0.1</v>
      </c>
      <c r="E11" s="60">
        <v>0.06</v>
      </c>
      <c r="G11" s="42" t="str">
        <f>IF(G12="","","警告")</f>
        <v/>
      </c>
    </row>
    <row r="12" spans="1:20">
      <c r="B12" s="57" t="s">
        <v>26</v>
      </c>
      <c r="C12" s="58">
        <v>180000</v>
      </c>
      <c r="D12" s="90">
        <v>0.16</v>
      </c>
      <c r="E12" s="61">
        <v>7.0000000000000007E-2</v>
      </c>
      <c r="G12" s="65" t="str">
        <f>IFERROR(IF(OR(AVERAGE(D8:D52)&lt;(I5*0.1),MEDIAN(D8:D52)&lt;(I5*0.1)),"環境数値の値が低すぎるため、許容可能数量が過大な結果になっている可能性があります。他の環境指標も併せて検討してください。",""),"")</f>
        <v/>
      </c>
      <c r="H12" s="66"/>
      <c r="I12" s="66"/>
      <c r="J12" s="66"/>
      <c r="K12" s="67"/>
    </row>
    <row r="13" spans="1:20" ht="19.600000000000001" customHeight="1">
      <c r="B13" s="53"/>
      <c r="C13" s="54"/>
      <c r="D13" s="83"/>
      <c r="E13" s="55"/>
      <c r="G13" s="68"/>
      <c r="H13" s="69"/>
      <c r="I13" s="69"/>
      <c r="J13" s="69"/>
      <c r="K13" s="70"/>
    </row>
    <row r="14" spans="1:20" ht="16.899999999999999" thickBot="1">
      <c r="B14" s="53"/>
      <c r="C14" s="56"/>
      <c r="D14" s="84"/>
      <c r="E14" s="85"/>
      <c r="G14" s="71"/>
      <c r="H14" s="72"/>
      <c r="I14" s="72"/>
      <c r="J14" s="72"/>
      <c r="K14" s="73"/>
    </row>
    <row r="15" spans="1:20">
      <c r="B15" s="53"/>
      <c r="C15" s="56"/>
      <c r="D15" s="84"/>
      <c r="E15" s="86"/>
    </row>
    <row r="16" spans="1:20">
      <c r="B16" s="53"/>
      <c r="C16" s="56"/>
      <c r="D16" s="84"/>
      <c r="E16" s="87"/>
    </row>
    <row r="17" spans="2:5">
      <c r="B17" s="88"/>
      <c r="C17" s="88"/>
      <c r="D17" s="89"/>
      <c r="E17" s="87"/>
    </row>
    <row r="18" spans="2:5">
      <c r="B18" s="88"/>
      <c r="C18" s="88"/>
      <c r="D18" s="89"/>
      <c r="E18" s="87"/>
    </row>
    <row r="19" spans="2:5">
      <c r="B19" s="88"/>
      <c r="C19" s="88"/>
      <c r="D19" s="89"/>
      <c r="E19" s="87"/>
    </row>
    <row r="20" spans="2:5">
      <c r="B20" s="88"/>
      <c r="C20" s="88"/>
      <c r="D20" s="89"/>
      <c r="E20" s="87"/>
    </row>
    <row r="21" spans="2:5">
      <c r="B21" s="88"/>
      <c r="C21" s="88"/>
      <c r="D21" s="89"/>
      <c r="E21" s="87"/>
    </row>
    <row r="22" spans="2:5">
      <c r="B22" s="88"/>
      <c r="C22" s="88"/>
      <c r="D22" s="89"/>
      <c r="E22" s="87"/>
    </row>
    <row r="23" spans="2:5">
      <c r="B23" s="88"/>
      <c r="C23" s="88"/>
      <c r="D23" s="89"/>
      <c r="E23" s="87"/>
    </row>
    <row r="24" spans="2:5">
      <c r="B24" s="88"/>
      <c r="C24" s="88"/>
      <c r="D24" s="89"/>
      <c r="E24" s="87"/>
    </row>
    <row r="25" spans="2:5">
      <c r="B25" s="88"/>
      <c r="C25" s="88"/>
      <c r="D25" s="89"/>
      <c r="E25" s="87"/>
    </row>
    <row r="26" spans="2:5">
      <c r="B26" s="88"/>
      <c r="C26" s="88"/>
      <c r="D26" s="89"/>
      <c r="E26" s="87"/>
    </row>
    <row r="27" spans="2:5">
      <c r="B27" s="88"/>
      <c r="C27" s="88"/>
      <c r="D27" s="89"/>
      <c r="E27" s="87"/>
    </row>
    <row r="28" spans="2:5">
      <c r="B28" s="88"/>
      <c r="C28" s="88"/>
      <c r="D28" s="89"/>
      <c r="E28" s="87"/>
    </row>
    <row r="29" spans="2:5">
      <c r="B29" s="88"/>
      <c r="C29" s="88"/>
      <c r="D29" s="89"/>
      <c r="E29" s="87"/>
    </row>
    <row r="30" spans="2:5">
      <c r="B30" s="88"/>
      <c r="C30" s="88"/>
      <c r="D30" s="89"/>
      <c r="E30" s="87"/>
    </row>
    <row r="31" spans="2:5">
      <c r="B31" s="88"/>
      <c r="C31" s="88"/>
      <c r="D31" s="89"/>
      <c r="E31" s="87"/>
    </row>
    <row r="32" spans="2:5">
      <c r="B32" s="88"/>
      <c r="C32" s="88"/>
      <c r="D32" s="89"/>
      <c r="E32" s="87"/>
    </row>
    <row r="33" spans="2:16">
      <c r="B33" s="88"/>
      <c r="C33" s="88"/>
      <c r="D33" s="89"/>
      <c r="E33" s="87"/>
    </row>
    <row r="34" spans="2:16">
      <c r="B34" s="88"/>
      <c r="C34" s="88"/>
      <c r="D34" s="89"/>
      <c r="E34" s="87"/>
    </row>
    <row r="35" spans="2:16">
      <c r="B35" s="88"/>
      <c r="C35" s="88"/>
      <c r="D35" s="89"/>
      <c r="E35" s="87"/>
    </row>
    <row r="36" spans="2:16">
      <c r="B36" s="88"/>
      <c r="C36" s="88"/>
      <c r="D36" s="89"/>
      <c r="E36" s="87"/>
    </row>
    <row r="37" spans="2:16">
      <c r="B37" s="88"/>
      <c r="C37" s="88"/>
      <c r="D37" s="89"/>
      <c r="E37" s="87"/>
    </row>
    <row r="38" spans="2:16">
      <c r="B38" s="88"/>
      <c r="C38" s="88"/>
      <c r="D38" s="89"/>
      <c r="E38" s="87"/>
    </row>
    <row r="39" spans="2:16">
      <c r="B39" s="88"/>
      <c r="C39" s="88"/>
      <c r="D39" s="89"/>
      <c r="E39" s="87"/>
    </row>
    <row r="40" spans="2:16">
      <c r="B40" s="88"/>
      <c r="C40" s="88"/>
      <c r="D40" s="89"/>
      <c r="E40" s="87"/>
      <c r="P40" s="1" t="str">
        <f>J5</f>
        <v>mg/g</v>
      </c>
    </row>
    <row r="41" spans="2:16">
      <c r="B41" s="88"/>
      <c r="C41" s="88"/>
      <c r="D41" s="89"/>
      <c r="E41" s="87"/>
    </row>
    <row r="42" spans="2:16">
      <c r="B42" s="88"/>
      <c r="C42" s="88"/>
      <c r="D42" s="89"/>
      <c r="E42" s="87"/>
    </row>
    <row r="43" spans="2:16">
      <c r="B43" s="88"/>
      <c r="C43" s="88"/>
      <c r="D43" s="89"/>
      <c r="E43" s="87"/>
    </row>
    <row r="44" spans="2:16">
      <c r="B44" s="88"/>
      <c r="C44" s="88"/>
      <c r="D44" s="89"/>
      <c r="E44" s="87"/>
    </row>
    <row r="45" spans="2:16">
      <c r="B45" s="88"/>
      <c r="C45" s="88"/>
      <c r="D45" s="89"/>
      <c r="E45" s="87"/>
    </row>
    <row r="46" spans="2:16">
      <c r="B46" s="88"/>
      <c r="C46" s="88"/>
      <c r="D46" s="89"/>
      <c r="E46" s="87"/>
    </row>
    <row r="47" spans="2:16">
      <c r="B47" s="88"/>
      <c r="C47" s="88"/>
      <c r="D47" s="89"/>
      <c r="E47" s="87"/>
    </row>
    <row r="48" spans="2:16">
      <c r="B48" s="88"/>
      <c r="C48" s="88"/>
      <c r="D48" s="89"/>
      <c r="E48" s="87"/>
    </row>
    <row r="49" spans="2:5">
      <c r="B49" s="88"/>
      <c r="C49" s="88"/>
      <c r="D49" s="89"/>
      <c r="E49" s="87"/>
    </row>
    <row r="50" spans="2:5">
      <c r="B50" s="88"/>
      <c r="C50" s="88"/>
      <c r="D50" s="89"/>
      <c r="E50" s="87"/>
    </row>
    <row r="51" spans="2:5">
      <c r="B51" s="88"/>
      <c r="C51" s="88"/>
      <c r="D51" s="89"/>
      <c r="E51" s="87"/>
    </row>
    <row r="52" spans="2:5">
      <c r="B52" s="88"/>
      <c r="C52" s="88"/>
      <c r="D52" s="89"/>
      <c r="E52" s="87"/>
    </row>
    <row r="53" spans="2:5">
      <c r="D53" s="4"/>
      <c r="E53" s="4"/>
    </row>
  </sheetData>
  <mergeCells count="5">
    <mergeCell ref="D2:E2"/>
    <mergeCell ref="G2:M3"/>
    <mergeCell ref="D3:E3"/>
    <mergeCell ref="C5:E5"/>
    <mergeCell ref="G12:K14"/>
  </mergeCells>
  <phoneticPr fontId="3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5" ma:contentTypeDescription="新しいドキュメントを作成します。" ma:contentTypeScope="" ma:versionID="0cd6633a71452b823cb74c9e48d61826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671ec11150f42a9e9dcf01469d7b6d5a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847617ea-2c0e-4074-9bca-9faabe9f739a">
      <Terms xmlns="http://schemas.microsoft.com/office/infopath/2007/PartnerControls"/>
    </lcf76f155ced4ddcb4097134ff3c332f>
    <_x4f5c__x6210__x65e5__x6642_ xmlns="847617ea-2c0e-4074-9bca-9faabe9f739a" xsi:nil="true"/>
    <_Flow_SignoffStatus xmlns="847617ea-2c0e-4074-9bca-9faabe9f739a" xsi:nil="true"/>
  </documentManagement>
</p:properties>
</file>

<file path=customXml/itemProps1.xml><?xml version="1.0" encoding="utf-8"?>
<ds:datastoreItem xmlns:ds="http://schemas.openxmlformats.org/officeDocument/2006/customXml" ds:itemID="{A0B877E9-BBD7-4012-B445-CCF67B517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40BF0-CB2F-4368-A899-ABFFCBCDA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8B5BA-96E1-41A7-8F39-2572C1F84F3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5ec59af-1a16-40a0-b163-384e34c79a5c"/>
    <ds:schemaRef ds:uri="http://schemas.microsoft.com/office/2006/documentManagement/types"/>
    <ds:schemaRef ds:uri="http://schemas.openxmlformats.org/package/2006/metadata/core-properties"/>
    <ds:schemaRef ds:uri="847617ea-2c0e-4074-9bca-9faabe9f739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◇硫化物_許容可能数量計算シート </vt:lpstr>
      <vt:lpstr>◇硫化物_許容可能数量計算シート  (記入例)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澤井 雅幸</dc:creator>
  <cp:keywords/>
  <dc:description/>
  <cp:lastModifiedBy>0006399</cp:lastModifiedBy>
  <cp:revision/>
  <cp:lastPrinted>2023-03-15T06:50:31Z</cp:lastPrinted>
  <dcterms:created xsi:type="dcterms:W3CDTF">2022-12-06T13:05:58Z</dcterms:created>
  <dcterms:modified xsi:type="dcterms:W3CDTF">2026-03-02T09:12:51Z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