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NFSVNAS01\share\保健医療部\総合精神保健福祉センター\精神医療審査会進達用\中部保健所\沖リハ様式\"/>
    </mc:Choice>
  </mc:AlternateContent>
  <xr:revisionPtr revIDLastSave="0" documentId="13_ncr:1_{C898F5A3-10CE-4CF1-95CD-D185A9AE9C53}" xr6:coauthVersionLast="47" xr6:coauthVersionMax="47" xr10:uidLastSave="{00000000-0000-0000-0000-000000000000}"/>
  <bookViews>
    <workbookView xWindow="28680" yWindow="-120" windowWidth="29040" windowHeight="15720" xr2:uid="{16EBC5E4-BBB6-4749-9B69-8D2B02F4B9AB}"/>
  </bookViews>
  <sheets>
    <sheet name="措置定期" sheetId="1" r:id="rId1"/>
  </sheets>
  <definedNames>
    <definedName name="_xlnm.Print_Area" localSheetId="0">措置定期!$A$1:$DD$60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N1" i="1" l="1"/>
  <c r="GB1" i="1"/>
  <c r="GA1" i="1"/>
  <c r="FZ1" i="1"/>
  <c r="DH34" i="1"/>
  <c r="FY1" i="1"/>
  <c r="FX1" i="1"/>
  <c r="FW1" i="1"/>
  <c r="FV1" i="1"/>
  <c r="FU1" i="1"/>
  <c r="FT1" i="1"/>
  <c r="FS1" i="1"/>
  <c r="FR1" i="1"/>
  <c r="FQ1" i="1"/>
  <c r="FP1" i="1"/>
  <c r="FO1" i="1"/>
  <c r="FN1" i="1"/>
  <c r="FM1" i="1"/>
  <c r="FL1" i="1"/>
  <c r="FK1" i="1"/>
  <c r="FJ1" i="1"/>
  <c r="FI1" i="1"/>
  <c r="FH1" i="1"/>
  <c r="FG1" i="1"/>
  <c r="FF1" i="1"/>
  <c r="FE1" i="1"/>
  <c r="FD1" i="1"/>
  <c r="FC1" i="1"/>
  <c r="FB1" i="1"/>
  <c r="FA1" i="1"/>
  <c r="EZ1" i="1"/>
  <c r="EW1" i="1"/>
  <c r="EX1" i="1"/>
  <c r="EY1" i="1"/>
  <c r="EV1" i="1"/>
  <c r="EU1" i="1"/>
  <c r="ET1" i="1"/>
  <c r="DH31" i="1"/>
  <c r="ES1" i="1" s="1"/>
  <c r="ER1" i="1"/>
  <c r="EQ1" i="1"/>
  <c r="EN1" i="1"/>
  <c r="EM1" i="1"/>
  <c r="EL1" i="1"/>
  <c r="EK1" i="1"/>
  <c r="EJ1" i="1"/>
  <c r="EI1" i="1"/>
  <c r="EH1" i="1"/>
  <c r="EG1" i="1"/>
  <c r="EF1" i="1"/>
  <c r="DH33" i="1"/>
  <c r="DH32" i="1"/>
  <c r="BM31" i="1"/>
  <c r="BM30" i="1"/>
  <c r="BM29" i="1"/>
  <c r="BM27" i="1"/>
  <c r="BM26" i="1"/>
  <c r="BM25" i="1"/>
  <c r="BM24" i="1"/>
  <c r="BM23" i="1"/>
  <c r="BM22" i="1"/>
  <c r="BM21" i="1"/>
  <c r="BM20" i="1"/>
  <c r="BM19" i="1"/>
  <c r="BM18" i="1"/>
  <c r="BM17" i="1"/>
  <c r="BM16" i="1"/>
  <c r="BM15" i="1"/>
  <c r="BM14" i="1"/>
  <c r="BL31" i="1"/>
  <c r="BL30" i="1"/>
  <c r="BL29" i="1"/>
  <c r="BL27" i="1"/>
  <c r="BL26" i="1"/>
  <c r="BL25" i="1"/>
  <c r="BL24" i="1"/>
  <c r="BL23" i="1"/>
  <c r="BL22" i="1"/>
  <c r="BL21" i="1"/>
  <c r="BL20" i="1"/>
  <c r="BL19" i="1"/>
  <c r="BL18" i="1"/>
  <c r="BL17" i="1"/>
  <c r="BL16" i="1"/>
  <c r="BL15" i="1"/>
  <c r="BL14" i="1"/>
  <c r="DH25" i="1"/>
  <c r="EE1" i="1" s="1"/>
  <c r="DH24" i="1"/>
  <c r="ED1" i="1" s="1"/>
  <c r="DR50" i="1"/>
  <c r="DH52" i="1"/>
  <c r="DH53" i="1"/>
  <c r="AV54" i="1"/>
  <c r="AR54" i="1"/>
  <c r="DH30" i="1"/>
  <c r="DH29" i="1"/>
  <c r="EP1" i="1" s="1"/>
  <c r="DM28" i="1"/>
  <c r="EO1" i="1" s="1"/>
  <c r="AG49" i="1"/>
  <c r="DH28" i="1"/>
  <c r="P51" i="1"/>
  <c r="AG51" i="1"/>
  <c r="P49" i="1"/>
  <c r="P45" i="1"/>
  <c r="P47" i="1"/>
  <c r="AN47" i="1"/>
  <c r="AB47" i="1"/>
  <c r="AD45" i="1"/>
  <c r="W45" i="1"/>
  <c r="DH27" i="1"/>
  <c r="DH26" i="1"/>
  <c r="DH23" i="1"/>
  <c r="EC1" i="1" s="1"/>
  <c r="DH22" i="1"/>
  <c r="EB1" i="1" s="1"/>
  <c r="DH16" i="1"/>
  <c r="DV1" i="1" s="1"/>
  <c r="BN19" i="1"/>
  <c r="BN17" i="1"/>
  <c r="BN16" i="1"/>
  <c r="BN14" i="1"/>
  <c r="BN32" i="1"/>
  <c r="BN30" i="1"/>
  <c r="BN27" i="1"/>
  <c r="BN24" i="1"/>
  <c r="BN21" i="1"/>
  <c r="DH5" i="1"/>
  <c r="DH6" i="1" l="1"/>
  <c r="DL1" i="1" s="1"/>
  <c r="DH7" i="1"/>
  <c r="DM48" i="1"/>
  <c r="DN46" i="1"/>
  <c r="DM46" i="1"/>
  <c r="DL44" i="1"/>
  <c r="DL43" i="1"/>
  <c r="DO42" i="1"/>
  <c r="DO41" i="1"/>
  <c r="DP40" i="1"/>
  <c r="DK39" i="1"/>
  <c r="DL38" i="1"/>
  <c r="DL36" i="1"/>
  <c r="DH49" i="1"/>
  <c r="DH47" i="1"/>
  <c r="DH45" i="1"/>
  <c r="DH35" i="1" l="1"/>
  <c r="IK1" i="1"/>
  <c r="IJ1" i="1"/>
  <c r="II1" i="1"/>
  <c r="IH1" i="1"/>
  <c r="IG1" i="1"/>
  <c r="IF1" i="1"/>
  <c r="IE1" i="1"/>
  <c r="ID1" i="1"/>
  <c r="IC1" i="1"/>
  <c r="IA1" i="1"/>
  <c r="HZ1" i="1"/>
  <c r="HY1" i="1"/>
  <c r="HV1" i="1"/>
  <c r="HU1" i="1"/>
  <c r="HS1" i="1"/>
  <c r="HR1" i="1"/>
  <c r="HQ1" i="1"/>
  <c r="HO1" i="1"/>
  <c r="HN1" i="1"/>
  <c r="HM1" i="1"/>
  <c r="HK1" i="1"/>
  <c r="HJ1" i="1"/>
  <c r="HI1" i="1"/>
  <c r="HH1" i="1"/>
  <c r="HG1" i="1"/>
  <c r="HF1" i="1"/>
  <c r="HD1" i="1"/>
  <c r="HC1" i="1"/>
  <c r="HB1" i="1"/>
  <c r="HA1" i="1"/>
  <c r="GZ1" i="1"/>
  <c r="GY1" i="1"/>
  <c r="GW1" i="1"/>
  <c r="GV1" i="1"/>
  <c r="GU1" i="1"/>
  <c r="GT1" i="1"/>
  <c r="GS1" i="1"/>
  <c r="GR1" i="1"/>
  <c r="GQ1" i="1"/>
  <c r="GO1" i="1"/>
  <c r="GN1" i="1"/>
  <c r="GL1" i="1"/>
  <c r="GK1" i="1"/>
  <c r="GJ1" i="1"/>
  <c r="GI1" i="1"/>
  <c r="GH1" i="1"/>
  <c r="GG1" i="1"/>
  <c r="GE1" i="1"/>
  <c r="GD1" i="1"/>
  <c r="GC1" i="1"/>
  <c r="BY35" i="1" l="1"/>
  <c r="CG28" i="1"/>
  <c r="CN28" i="1"/>
  <c r="CV28" i="1"/>
  <c r="CN42" i="1"/>
  <c r="CB42" i="1"/>
  <c r="BP42" i="1"/>
  <c r="CV41" i="1"/>
  <c r="CD41" i="1"/>
  <c r="BP41" i="1"/>
  <c r="CN41" i="1"/>
  <c r="CN40" i="1"/>
  <c r="CB40" i="1"/>
  <c r="BP40" i="1"/>
  <c r="CN38" i="1"/>
  <c r="CG38" i="1"/>
  <c r="BP36" i="1"/>
  <c r="BP38" i="1"/>
  <c r="BX38" i="1"/>
  <c r="CG35" i="1"/>
  <c r="BP35" i="1"/>
  <c r="CN33" i="1"/>
  <c r="CG33" i="1"/>
  <c r="BX33" i="1"/>
  <c r="BP33" i="1"/>
  <c r="CN31" i="1"/>
  <c r="CG31" i="1"/>
  <c r="BX31" i="1"/>
  <c r="BP31" i="1"/>
  <c r="BY29" i="1"/>
  <c r="BP29" i="1"/>
  <c r="BX28" i="1"/>
  <c r="BP28" i="1"/>
  <c r="CG26" i="1"/>
  <c r="BP26" i="1"/>
  <c r="CV25" i="1"/>
  <c r="CN25" i="1"/>
  <c r="CG25" i="1"/>
  <c r="BX25" i="1"/>
  <c r="BP25" i="1"/>
  <c r="CG23" i="1"/>
  <c r="BX23" i="1"/>
  <c r="BP23" i="1"/>
  <c r="CV22" i="1"/>
  <c r="CN22" i="1"/>
  <c r="CG22" i="1"/>
  <c r="BX22" i="1"/>
  <c r="BP22" i="1"/>
  <c r="CG20" i="1"/>
  <c r="BX20" i="1"/>
  <c r="BP20" i="1"/>
  <c r="CN18" i="1"/>
  <c r="CG18" i="1"/>
  <c r="BX18" i="1"/>
  <c r="BP18" i="1"/>
  <c r="CI16" i="1"/>
  <c r="BT16" i="1"/>
  <c r="CA16" i="1"/>
  <c r="CN15" i="1"/>
  <c r="CG15" i="1"/>
  <c r="BX15" i="1"/>
  <c r="BP15" i="1"/>
  <c r="IB1" i="1"/>
  <c r="HX1" i="1"/>
  <c r="HW1" i="1"/>
  <c r="DH21" i="1"/>
  <c r="EA1" i="1" s="1"/>
  <c r="DH20" i="1"/>
  <c r="DZ1" i="1" s="1"/>
  <c r="DH19" i="1"/>
  <c r="DY1" i="1" s="1"/>
  <c r="IO1" i="1" l="1"/>
  <c r="DH51" i="1"/>
  <c r="DH15" i="1"/>
  <c r="DU1" i="1" s="1"/>
  <c r="DH14" i="1"/>
  <c r="DT1" i="1" s="1"/>
  <c r="DH18" i="1"/>
  <c r="DX1" i="1" s="1"/>
  <c r="DH17" i="1"/>
  <c r="DW1" i="1" s="1"/>
  <c r="DH13" i="1"/>
  <c r="DS1" i="1" s="1"/>
  <c r="DH12" i="1"/>
  <c r="DR1" i="1" s="1"/>
  <c r="DH11" i="1"/>
  <c r="DQ1" i="1" s="1"/>
  <c r="DH10" i="1"/>
  <c r="DP1" i="1" s="1"/>
  <c r="DH9" i="1"/>
  <c r="DO1" i="1" s="1"/>
  <c r="DH8" i="1"/>
  <c r="DN1" i="1" s="1"/>
  <c r="IL1" i="1"/>
  <c r="HT1" i="1"/>
  <c r="HP1" i="1"/>
  <c r="HL1" i="1"/>
  <c r="HE1" i="1"/>
  <c r="GX1" i="1"/>
  <c r="GP1" i="1"/>
  <c r="GM1" i="1"/>
  <c r="GF1" i="1"/>
  <c r="DM1" i="1"/>
  <c r="IM1" i="1" l="1"/>
  <c r="DG3" i="1" l="1"/>
  <c r="DK1" i="1"/>
  <c r="AN1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DG3" authorId="0" shapeId="0" xr:uid="{064FB7AA-A348-4589-BCA9-79DCBC9A7C4B}">
      <text>
        <r>
          <rPr>
            <b/>
            <sz val="9"/>
            <color indexed="81"/>
            <rFont val="MS P ゴシック"/>
            <family val="3"/>
            <charset val="128"/>
          </rPr>
          <t>未入力箇所は０にすること</t>
        </r>
      </text>
    </comment>
    <comment ref="AJ5" authorId="0" shapeId="0" xr:uid="{47EF490C-2A90-43B4-9745-B98BA4982EA5}">
      <text>
        <r>
          <rPr>
            <b/>
            <sz val="9"/>
            <color indexed="81"/>
            <rFont val="MS P ゴシック"/>
            <family val="3"/>
            <charset val="128"/>
          </rPr>
          <t>【入力規則】
シリアル値算出可能日付
　(例1)令和8年4月1日
　(例2)R8.4.1
　(例3)2026/4/1</t>
        </r>
      </text>
    </comment>
    <comment ref="AN14" authorId="0" shapeId="0" xr:uid="{2DCD094D-C86E-413A-9CF3-29E5D4FEA55D}">
      <text>
        <r>
          <rPr>
            <b/>
            <sz val="9"/>
            <color indexed="81"/>
            <rFont val="MS P ゴシック"/>
            <family val="3"/>
            <charset val="128"/>
          </rPr>
          <t>【入力規則】
シリアル値算出可能日付
　(例1)令和8年4月1日
　(例2)R8.4.1
　(例3)2026/4/1</t>
        </r>
      </text>
    </comment>
    <comment ref="AG15" authorId="0" shapeId="0" xr:uid="{925805EE-FCE3-43FC-9A40-837AF7F89AA2}">
      <text>
        <r>
          <rPr>
            <b/>
            <sz val="9"/>
            <color indexed="81"/>
            <rFont val="MS P ゴシック"/>
            <family val="3"/>
            <charset val="128"/>
          </rPr>
          <t>プルダウン（男・女）から性別を選択</t>
        </r>
      </text>
    </comment>
    <comment ref="J20" authorId="0" shapeId="0" xr:uid="{A05EBBC1-C9F0-4905-BB42-46E3BCA7496A}">
      <text>
        <r>
          <rPr>
            <b/>
            <sz val="9"/>
            <color indexed="81"/>
            <rFont val="MS P ゴシック"/>
            <family val="3"/>
            <charset val="128"/>
          </rPr>
          <t>【入力規則】
シリアル値算出可能日付
　(例1)令和8年4月1日
　(例2)R8.4.1
　(例3)2026/4/1</t>
        </r>
      </text>
    </comment>
    <comment ref="AE20" authorId="0" shapeId="0" xr:uid="{7FBED1B8-1280-4AD9-9AC7-264336F52394}">
      <text>
        <r>
          <rPr>
            <b/>
            <sz val="9"/>
            <color indexed="81"/>
            <rFont val="MS P ゴシック"/>
            <family val="3"/>
            <charset val="128"/>
          </rPr>
          <t>【入力規則】
シリアル値算出可能日付
　(例1)令和8年4月1日
　(例2)R8.4.1
　(例3)2026/4/1</t>
        </r>
      </text>
    </comment>
    <comment ref="AE22" authorId="0" shapeId="0" xr:uid="{7DEF023B-BF9C-4E2B-82DF-B983C8EC8AA3}">
      <text>
        <r>
          <rPr>
            <b/>
            <sz val="9"/>
            <color indexed="81"/>
            <rFont val="MS P ゴシック"/>
            <family val="3"/>
            <charset val="128"/>
          </rPr>
          <t>【入院形態一覧】
以下の法条項を入力すること
・第20条(任意入院)
・第29条（措置入院）
・第29条の2（緊急措置入院）
・第33条第1項（医保入院/家族等同意）
・第33条第2項（医保入院/市町村長同意）
・第33条第1項・第3項（特定医師医保入院/家族等同意）
・第33条第2項・第3項（特定医師医保入院/市町村長同意）
・第33条の6（応急入院）
・第33条の6・第2項（特定医師応急入院）
(例)第33条の6→第33条第2項(R7.3.21)→第20条(R7.3.30)→第33条第2項(R8.1.1)</t>
        </r>
      </text>
    </comment>
  </commentList>
</comments>
</file>

<file path=xl/sharedStrings.xml><?xml version="1.0" encoding="utf-8"?>
<sst xmlns="http://schemas.openxmlformats.org/spreadsheetml/2006/main" count="146" uniqueCount="116">
  <si>
    <t>病院名</t>
    <rPh sb="0" eb="2">
      <t>ビョウイン</t>
    </rPh>
    <rPh sb="2" eb="3">
      <t>メイ</t>
    </rPh>
    <phoneticPr fontId="2"/>
  </si>
  <si>
    <t>所在地</t>
    <rPh sb="0" eb="3">
      <t>ショザイチ</t>
    </rPh>
    <phoneticPr fontId="2"/>
  </si>
  <si>
    <t>管理者名</t>
    <rPh sb="0" eb="3">
      <t>カンリシャ</t>
    </rPh>
    <rPh sb="3" eb="4">
      <t>メイ</t>
    </rPh>
    <phoneticPr fontId="2"/>
  </si>
  <si>
    <t xml:space="preserve">医療保護入院者 </t>
    <rPh sb="0" eb="2">
      <t>イリョウ</t>
    </rPh>
    <rPh sb="2" eb="4">
      <t>ホゴ</t>
    </rPh>
    <rPh sb="4" eb="6">
      <t>ニュウイン</t>
    </rPh>
    <phoneticPr fontId="2"/>
  </si>
  <si>
    <t>フリガナ</t>
    <phoneticPr fontId="2"/>
  </si>
  <si>
    <t>生年
月日</t>
    <rPh sb="0" eb="2">
      <t>セイネン</t>
    </rPh>
    <rPh sb="3" eb="5">
      <t>ガッピ</t>
    </rPh>
    <phoneticPr fontId="2"/>
  </si>
  <si>
    <t>氏名</t>
    <rPh sb="0" eb="2">
      <t>シメイ</t>
    </rPh>
    <phoneticPr fontId="2"/>
  </si>
  <si>
    <t>住所</t>
    <rPh sb="0" eb="2">
      <t>ジュウショ</t>
    </rPh>
    <phoneticPr fontId="2"/>
  </si>
  <si>
    <t>今回の
入院年月日</t>
    <rPh sb="0" eb="2">
      <t>コンカイ</t>
    </rPh>
    <rPh sb="4" eb="5">
      <t>イレル</t>
    </rPh>
    <rPh sb="5" eb="6">
      <t>イン</t>
    </rPh>
    <rPh sb="6" eb="9">
      <t>ネンガッピ</t>
    </rPh>
    <phoneticPr fontId="2"/>
  </si>
  <si>
    <t>入院形態</t>
    <rPh sb="0" eb="2">
      <t>ニュウイン</t>
    </rPh>
    <rPh sb="2" eb="4">
      <t>ケイタイ</t>
    </rPh>
    <phoneticPr fontId="2"/>
  </si>
  <si>
    <t>病名</t>
    <rPh sb="0" eb="2">
      <t>ビョウメイ</t>
    </rPh>
    <phoneticPr fontId="2"/>
  </si>
  <si>
    <t>１　主たる精神障害</t>
    <rPh sb="2" eb="3">
      <t>シュ</t>
    </rPh>
    <rPh sb="5" eb="7">
      <t>セイシン</t>
    </rPh>
    <rPh sb="7" eb="9">
      <t>ショウガイ</t>
    </rPh>
    <phoneticPr fontId="2"/>
  </si>
  <si>
    <t xml:space="preserve"> 2　従たる精神障害</t>
    <rPh sb="3" eb="4">
      <t>ジュウ</t>
    </rPh>
    <rPh sb="6" eb="8">
      <t>セイシン</t>
    </rPh>
    <rPh sb="8" eb="10">
      <t>ショウガイ</t>
    </rPh>
    <phoneticPr fontId="2"/>
  </si>
  <si>
    <t xml:space="preserve"> 3　身体合併症</t>
    <phoneticPr fontId="2"/>
  </si>
  <si>
    <t>ICDｶﾃｺﾞﾘｰ</t>
    <phoneticPr fontId="2"/>
  </si>
  <si>
    <t>(</t>
    <phoneticPr fontId="2"/>
  </si>
  <si>
    <t>）</t>
    <phoneticPr fontId="2"/>
  </si>
  <si>
    <t>計</t>
    <rPh sb="0" eb="1">
      <t>ケイ</t>
    </rPh>
    <phoneticPr fontId="2"/>
  </si>
  <si>
    <t>回</t>
    <rPh sb="0" eb="1">
      <t>カイ</t>
    </rPh>
    <phoneticPr fontId="2"/>
  </si>
  <si>
    <t>意識</t>
    <rPh sb="0" eb="2">
      <t>イシキ</t>
    </rPh>
    <phoneticPr fontId="2"/>
  </si>
  <si>
    <t>知能</t>
    <rPh sb="0" eb="2">
      <t>チノウ</t>
    </rPh>
    <phoneticPr fontId="2"/>
  </si>
  <si>
    <t>（</t>
    <phoneticPr fontId="2"/>
  </si>
  <si>
    <t>記憶</t>
    <rPh sb="0" eb="2">
      <t>キオク</t>
    </rPh>
    <phoneticPr fontId="2"/>
  </si>
  <si>
    <t>知覚</t>
    <rPh sb="0" eb="2">
      <t>チカク</t>
    </rPh>
    <phoneticPr fontId="2"/>
  </si>
  <si>
    <t>思考</t>
    <rPh sb="0" eb="2">
      <t>シコウ</t>
    </rPh>
    <phoneticPr fontId="2"/>
  </si>
  <si>
    <t>感情・情動</t>
    <rPh sb="0" eb="2">
      <t>カンジョウ</t>
    </rPh>
    <rPh sb="3" eb="5">
      <t>ジョウドウ</t>
    </rPh>
    <phoneticPr fontId="2"/>
  </si>
  <si>
    <t>意欲</t>
    <rPh sb="0" eb="2">
      <t>イヨク</t>
    </rPh>
    <phoneticPr fontId="2"/>
  </si>
  <si>
    <t>・</t>
    <phoneticPr fontId="2"/>
  </si>
  <si>
    <t>審査会意見</t>
    <rPh sb="0" eb="3">
      <t>シンサカイ</t>
    </rPh>
    <rPh sb="3" eb="5">
      <t>イケン</t>
    </rPh>
    <phoneticPr fontId="2"/>
  </si>
  <si>
    <t>都道府県の措置</t>
    <rPh sb="0" eb="4">
      <t>トドウフケン</t>
    </rPh>
    <rPh sb="5" eb="7">
      <t>ソチ</t>
    </rPh>
    <phoneticPr fontId="2"/>
  </si>
  <si>
    <t>沖縄県知事</t>
    <rPh sb="0" eb="2">
      <t>オキナワ</t>
    </rPh>
    <rPh sb="2" eb="5">
      <t>ケンチジ</t>
    </rPh>
    <phoneticPr fontId="2"/>
  </si>
  <si>
    <t>　殿</t>
    <phoneticPr fontId="2"/>
  </si>
  <si>
    <t>未入力箇所</t>
    <rPh sb="0" eb="3">
      <t>ミニュウリョク</t>
    </rPh>
    <rPh sb="3" eb="5">
      <t>カショ</t>
    </rPh>
    <phoneticPr fontId="2"/>
  </si>
  <si>
    <t>管理者名</t>
    <rPh sb="0" eb="4">
      <t>カンリシャメイ</t>
    </rPh>
    <phoneticPr fontId="2"/>
  </si>
  <si>
    <t>性別</t>
    <rPh sb="0" eb="2">
      <t>セイベツ</t>
    </rPh>
    <phoneticPr fontId="2"/>
  </si>
  <si>
    <t>生年月日</t>
    <rPh sb="0" eb="4">
      <t>セイネンガッピ</t>
    </rPh>
    <phoneticPr fontId="2"/>
  </si>
  <si>
    <t>入院形態</t>
    <rPh sb="0" eb="4">
      <t>ニュウインケイタイ</t>
    </rPh>
    <phoneticPr fontId="2"/>
  </si>
  <si>
    <t>主たる精神障害</t>
    <rPh sb="0" eb="1">
      <t>シュ</t>
    </rPh>
    <rPh sb="3" eb="7">
      <t>セイシンショウガイ</t>
    </rPh>
    <phoneticPr fontId="2"/>
  </si>
  <si>
    <t>主ICD</t>
    <rPh sb="0" eb="1">
      <t>シュ</t>
    </rPh>
    <phoneticPr fontId="2"/>
  </si>
  <si>
    <t>従たる精神障害</t>
    <rPh sb="0" eb="1">
      <t>ジュウ</t>
    </rPh>
    <rPh sb="3" eb="7">
      <t>セイシンショウガイ</t>
    </rPh>
    <phoneticPr fontId="2"/>
  </si>
  <si>
    <t>従ICD</t>
    <rPh sb="0" eb="1">
      <t>ジュウ</t>
    </rPh>
    <phoneticPr fontId="2"/>
  </si>
  <si>
    <t>身体合併症</t>
    <rPh sb="0" eb="2">
      <t>シンタイ</t>
    </rPh>
    <rPh sb="2" eb="5">
      <t>ガッペイショウ</t>
    </rPh>
    <phoneticPr fontId="2"/>
  </si>
  <si>
    <t>現在の精神症状</t>
    <rPh sb="0" eb="2">
      <t>ゲンザイ</t>
    </rPh>
    <rPh sb="3" eb="7">
      <t>セイシンショウジョウ</t>
    </rPh>
    <phoneticPr fontId="2"/>
  </si>
  <si>
    <t>自我意識</t>
    <rPh sb="0" eb="4">
      <t>ジガイシキ</t>
    </rPh>
    <phoneticPr fontId="2"/>
  </si>
  <si>
    <t>食行動</t>
    <rPh sb="0" eb="3">
      <t>ショクコウドウ</t>
    </rPh>
    <phoneticPr fontId="2"/>
  </si>
  <si>
    <t>重要な症状</t>
    <rPh sb="0" eb="2">
      <t>ジュウヨウ</t>
    </rPh>
    <rPh sb="3" eb="5">
      <t>ショウジョウ</t>
    </rPh>
    <phoneticPr fontId="2"/>
  </si>
  <si>
    <t>問題行動</t>
    <rPh sb="0" eb="4">
      <t>モンダイコウドウ</t>
    </rPh>
    <phoneticPr fontId="2"/>
  </si>
  <si>
    <t>現在の状態像</t>
    <rPh sb="0" eb="2">
      <t>ゲンザイ</t>
    </rPh>
    <rPh sb="3" eb="6">
      <t>ジョウタイゾウ</t>
    </rPh>
    <phoneticPr fontId="2"/>
  </si>
  <si>
    <t>精神保健指定医</t>
    <rPh sb="0" eb="4">
      <t>セイシンホケン</t>
    </rPh>
    <rPh sb="4" eb="7">
      <t>シテイイ</t>
    </rPh>
    <phoneticPr fontId="2"/>
  </si>
  <si>
    <t>届出日</t>
    <phoneticPr fontId="2"/>
  </si>
  <si>
    <t>入院日</t>
    <rPh sb="0" eb="2">
      <t>ニュウイン</t>
    </rPh>
    <rPh sb="2" eb="3">
      <t>ビ</t>
    </rPh>
    <phoneticPr fontId="2"/>
  </si>
  <si>
    <t>CSV抽出用</t>
    <rPh sb="3" eb="6">
      <t>チュウシュツヨウ</t>
    </rPh>
    <phoneticPr fontId="2"/>
  </si>
  <si>
    <t>病院名</t>
    <phoneticPr fontId="2"/>
  </si>
  <si>
    <t>年　月　日</t>
    <rPh sb="0" eb="1">
      <t>ネン</t>
    </rPh>
    <rPh sb="2" eb="3">
      <t>ガツ</t>
    </rPh>
    <rPh sb="4" eb="5">
      <t>ヒ</t>
    </rPh>
    <phoneticPr fontId="2"/>
  </si>
  <si>
    <t>措置入院者の定期病状報告書</t>
    <rPh sb="0" eb="2">
      <t>ソチ</t>
    </rPh>
    <rPh sb="2" eb="4">
      <t>ニュウイン</t>
    </rPh>
    <rPh sb="4" eb="5">
      <t>シャ</t>
    </rPh>
    <rPh sb="6" eb="10">
      <t>テイキビョウジョウ</t>
    </rPh>
    <rPh sb="10" eb="13">
      <t>ホウコクショ</t>
    </rPh>
    <phoneticPr fontId="2"/>
  </si>
  <si>
    <t>　下記の措置入院者について、精神保健及び精神障害者福祉に関する法律第38条の２第１項の規定により報告します。</t>
    <rPh sb="4" eb="9">
      <t>ソチニュウインシャ</t>
    </rPh>
    <rPh sb="48" eb="50">
      <t>ホウコク</t>
    </rPh>
    <phoneticPr fontId="2"/>
  </si>
  <si>
    <t>措置年月日</t>
    <rPh sb="0" eb="5">
      <t>ソチネンガッピ</t>
    </rPh>
    <phoneticPr fontId="2"/>
  </si>
  <si>
    <t>措置年月日</t>
    <rPh sb="0" eb="2">
      <t>ソチ</t>
    </rPh>
    <rPh sb="2" eb="5">
      <t>ネンガッピ</t>
    </rPh>
    <phoneticPr fontId="2"/>
  </si>
  <si>
    <t>前回の定期報告年月日</t>
    <rPh sb="0" eb="2">
      <t>ゼンカイ</t>
    </rPh>
    <rPh sb="3" eb="5">
      <t>テイキ</t>
    </rPh>
    <rPh sb="5" eb="7">
      <t>ホウコク</t>
    </rPh>
    <rPh sb="7" eb="10">
      <t>ネンガッピ</t>
    </rPh>
    <phoneticPr fontId="2"/>
  </si>
  <si>
    <t>前回報告年月日</t>
    <rPh sb="0" eb="2">
      <t>ゼンカイ</t>
    </rPh>
    <rPh sb="2" eb="4">
      <t>ホウコク</t>
    </rPh>
    <rPh sb="4" eb="7">
      <t>ネンガッピ</t>
    </rPh>
    <phoneticPr fontId="2"/>
  </si>
  <si>
    <t>問題行動を中心として記載すること。</t>
    <rPh sb="0" eb="4">
      <t>モンダイコウドウ</t>
    </rPh>
    <rPh sb="5" eb="7">
      <t>チュウシン</t>
    </rPh>
    <rPh sb="10" eb="12">
      <t>キサイ</t>
    </rPh>
    <phoneticPr fontId="2"/>
  </si>
  <si>
    <t>過去６か月間（措置入院後３か月の場合は３か月間）の仮退院の実績</t>
    <rPh sb="0" eb="2">
      <t>カコ</t>
    </rPh>
    <rPh sb="4" eb="5">
      <t>ゲツ</t>
    </rPh>
    <rPh sb="5" eb="6">
      <t>カン</t>
    </rPh>
    <rPh sb="7" eb="12">
      <t>ソチニュウインゴ</t>
    </rPh>
    <rPh sb="14" eb="15">
      <t>ゲツ</t>
    </rPh>
    <rPh sb="16" eb="18">
      <t>バアイ</t>
    </rPh>
    <rPh sb="21" eb="22">
      <t>ゲツ</t>
    </rPh>
    <rPh sb="22" eb="23">
      <t>カン</t>
    </rPh>
    <rPh sb="25" eb="28">
      <t>カリタイイン</t>
    </rPh>
    <rPh sb="29" eb="31">
      <t>ジッセキ</t>
    </rPh>
    <phoneticPr fontId="2"/>
  </si>
  <si>
    <t>延日数</t>
    <rPh sb="0" eb="1">
      <t>ノ</t>
    </rPh>
    <rPh sb="1" eb="3">
      <t>ニッスウ</t>
    </rPh>
    <phoneticPr fontId="2"/>
  </si>
  <si>
    <t>日</t>
    <rPh sb="0" eb="1">
      <t>ニチ</t>
    </rPh>
    <phoneticPr fontId="2"/>
  </si>
  <si>
    <t>過去６か月間（措置入院後３か月の場合は３か月間）の治療の内容とその結果</t>
    <phoneticPr fontId="2"/>
  </si>
  <si>
    <t>治療内容と結果</t>
    <rPh sb="0" eb="4">
      <t>チリョウナイヨウ</t>
    </rPh>
    <rPh sb="5" eb="7">
      <t>ケッカ</t>
    </rPh>
    <phoneticPr fontId="2"/>
  </si>
  <si>
    <t>仮退院回数</t>
    <rPh sb="0" eb="3">
      <t>カリタイイン</t>
    </rPh>
    <rPh sb="3" eb="5">
      <t>カイスウ</t>
    </rPh>
    <phoneticPr fontId="2"/>
  </si>
  <si>
    <t>仮退院日数</t>
    <rPh sb="0" eb="3">
      <t>カリタイイン</t>
    </rPh>
    <rPh sb="3" eb="5">
      <t>ニッスウ</t>
    </rPh>
    <phoneticPr fontId="2"/>
  </si>
  <si>
    <t>処遇、看護及び指導の現状</t>
    <rPh sb="0" eb="2">
      <t>ショグウ</t>
    </rPh>
    <rPh sb="3" eb="5">
      <t>カンゴ</t>
    </rPh>
    <rPh sb="5" eb="6">
      <t>オヨ</t>
    </rPh>
    <rPh sb="7" eb="9">
      <t>シドウ</t>
    </rPh>
    <rPh sb="10" eb="12">
      <t>ゲンジョウ</t>
    </rPh>
    <phoneticPr fontId="2"/>
  </si>
  <si>
    <t>今後の治療方針</t>
    <rPh sb="0" eb="2">
      <t>コンゴ</t>
    </rPh>
    <rPh sb="3" eb="7">
      <t>チリョウホウシン</t>
    </rPh>
    <phoneticPr fontId="2"/>
  </si>
  <si>
    <t>隔離</t>
    <rPh sb="0" eb="2">
      <t>カクリ</t>
    </rPh>
    <phoneticPr fontId="2"/>
  </si>
  <si>
    <t>注意必要度</t>
    <rPh sb="0" eb="2">
      <t>チュウイ</t>
    </rPh>
    <rPh sb="2" eb="5">
      <t>ヒツヨウド</t>
    </rPh>
    <phoneticPr fontId="2"/>
  </si>
  <si>
    <t>生活指導</t>
    <rPh sb="0" eb="4">
      <t>セイカツシドウ</t>
    </rPh>
    <phoneticPr fontId="2"/>
  </si>
  <si>
    <t>今後の治療方針（再発防止への対応含む）</t>
    <rPh sb="0" eb="2">
      <t>コンゴ</t>
    </rPh>
    <rPh sb="3" eb="5">
      <t>チリョウ</t>
    </rPh>
    <rPh sb="5" eb="7">
      <t>ホウシン</t>
    </rPh>
    <rPh sb="8" eb="10">
      <t>サイハツ</t>
    </rPh>
    <rPh sb="10" eb="12">
      <t>ボウシ</t>
    </rPh>
    <rPh sb="14" eb="16">
      <t>タイオウ</t>
    </rPh>
    <rPh sb="16" eb="17">
      <t>フク</t>
    </rPh>
    <phoneticPr fontId="2"/>
  </si>
  <si>
    <t>日常生活の
介助指導
必要性</t>
    <rPh sb="0" eb="4">
      <t>ニチジョウセイカツ</t>
    </rPh>
    <rPh sb="6" eb="8">
      <t>カイジョ</t>
    </rPh>
    <rPh sb="8" eb="10">
      <t>シドウ</t>
    </rPh>
    <rPh sb="11" eb="14">
      <t>ヒツヨウセイ</t>
    </rPh>
    <phoneticPr fontId="2"/>
  </si>
  <si>
    <t>退院に向けた取組の状況</t>
    <rPh sb="0" eb="2">
      <t>タイイン</t>
    </rPh>
    <rPh sb="3" eb="4">
      <t>ム</t>
    </rPh>
    <rPh sb="6" eb="8">
      <t>トリクミ</t>
    </rPh>
    <rPh sb="9" eb="11">
      <t>ジョウキョウ</t>
    </rPh>
    <phoneticPr fontId="2"/>
  </si>
  <si>
    <t>（選任された退院後生活環境相談員との相談状況、地域援助事業者の紹介状況等について）</t>
    <rPh sb="1" eb="3">
      <t>センニン</t>
    </rPh>
    <rPh sb="6" eb="8">
      <t>タイイン</t>
    </rPh>
    <rPh sb="8" eb="9">
      <t>ゴ</t>
    </rPh>
    <rPh sb="9" eb="11">
      <t>セイカツ</t>
    </rPh>
    <rPh sb="11" eb="13">
      <t>カンキョウ</t>
    </rPh>
    <rPh sb="13" eb="16">
      <t>ソウダンイン</t>
    </rPh>
    <rPh sb="18" eb="20">
      <t>ソウダン</t>
    </rPh>
    <rPh sb="20" eb="22">
      <t>ジョウキョウ</t>
    </rPh>
    <rPh sb="23" eb="27">
      <t>チイキエンジョ</t>
    </rPh>
    <rPh sb="27" eb="30">
      <t>ジギョウシャ</t>
    </rPh>
    <rPh sb="31" eb="33">
      <t>ショウカイ</t>
    </rPh>
    <rPh sb="33" eb="35">
      <t>ジョウキョウ</t>
    </rPh>
    <rPh sb="35" eb="36">
      <t>トウ</t>
    </rPh>
    <phoneticPr fontId="2"/>
  </si>
  <si>
    <t>　選任された退院後生活環境相談員</t>
    <rPh sb="1" eb="3">
      <t>センニン</t>
    </rPh>
    <rPh sb="6" eb="8">
      <t>タイイン</t>
    </rPh>
    <rPh sb="8" eb="9">
      <t>ゴ</t>
    </rPh>
    <rPh sb="9" eb="11">
      <t>セイカツ</t>
    </rPh>
    <rPh sb="11" eb="13">
      <t>カンキョウ</t>
    </rPh>
    <rPh sb="13" eb="16">
      <t>ソウダンイン</t>
    </rPh>
    <phoneticPr fontId="2"/>
  </si>
  <si>
    <t>　地域援助事業者の紹介について本人や家族等からの求め又は必要性の有無</t>
    <rPh sb="1" eb="5">
      <t>チイキエンジョ</t>
    </rPh>
    <rPh sb="5" eb="8">
      <t>ジギョウシャ</t>
    </rPh>
    <rPh sb="9" eb="11">
      <t>ショウカイ</t>
    </rPh>
    <rPh sb="15" eb="17">
      <t>ホンニン</t>
    </rPh>
    <rPh sb="18" eb="20">
      <t>カゾク</t>
    </rPh>
    <rPh sb="20" eb="21">
      <t>トウ</t>
    </rPh>
    <rPh sb="24" eb="25">
      <t>モト</t>
    </rPh>
    <rPh sb="26" eb="27">
      <t>マタ</t>
    </rPh>
    <rPh sb="28" eb="31">
      <t>ヒツヨウセイ</t>
    </rPh>
    <rPh sb="32" eb="34">
      <t>ウム</t>
    </rPh>
    <phoneticPr fontId="2"/>
  </si>
  <si>
    <t>　上記で 「あり」 の場合の紹介状況</t>
    <rPh sb="1" eb="3">
      <t>ジョウキ</t>
    </rPh>
    <rPh sb="11" eb="13">
      <t>バアイ</t>
    </rPh>
    <rPh sb="14" eb="16">
      <t>ショウカイ</t>
    </rPh>
    <rPh sb="16" eb="18">
      <t>ジョウキョウ</t>
    </rPh>
    <phoneticPr fontId="2"/>
  </si>
  <si>
    <t>生活環境相談員</t>
    <rPh sb="0" eb="4">
      <t>セイカツカンキョウ</t>
    </rPh>
    <rPh sb="4" eb="7">
      <t>ソウダンイン</t>
    </rPh>
    <phoneticPr fontId="2"/>
  </si>
  <si>
    <t>紹介状況</t>
    <rPh sb="0" eb="4">
      <t>ショウカイジョウキョウ</t>
    </rPh>
    <phoneticPr fontId="2"/>
  </si>
  <si>
    <t>紹介必要性</t>
    <rPh sb="0" eb="2">
      <t>ショウカイ</t>
    </rPh>
    <rPh sb="2" eb="5">
      <t>ヒツヨウセイ</t>
    </rPh>
    <phoneticPr fontId="2"/>
  </si>
  <si>
    <t>＜現在の精神症状＞</t>
    <phoneticPr fontId="2"/>
  </si>
  <si>
    <t>重大な問題行動（AはこれまでのBは今後起こるおそれある行動）</t>
    <rPh sb="0" eb="2">
      <t>ジュウダイ</t>
    </rPh>
    <rPh sb="3" eb="7">
      <t>モンダイコウドウ</t>
    </rPh>
    <rPh sb="17" eb="19">
      <t>コンゴ</t>
    </rPh>
    <rPh sb="19" eb="20">
      <t>オ</t>
    </rPh>
    <rPh sb="27" eb="29">
      <t>コウドウ</t>
    </rPh>
    <phoneticPr fontId="2"/>
  </si>
  <si>
    <t>＜その他の重要な症状＞</t>
    <phoneticPr fontId="2"/>
  </si>
  <si>
    <t>＜問題行動等＞</t>
    <phoneticPr fontId="2"/>
  </si>
  <si>
    <t>＜現在の状態像＞</t>
    <phoneticPr fontId="2"/>
  </si>
  <si>
    <t>診察時の特記事項</t>
    <rPh sb="0" eb="3">
      <t>シンサツジ</t>
    </rPh>
    <rPh sb="4" eb="6">
      <t>トッキ</t>
    </rPh>
    <rPh sb="6" eb="8">
      <t>ジコウ</t>
    </rPh>
    <phoneticPr fontId="2"/>
  </si>
  <si>
    <t>診察時の特記事項</t>
    <rPh sb="0" eb="2">
      <t>シンサツ</t>
    </rPh>
    <rPh sb="2" eb="3">
      <t>ジ</t>
    </rPh>
    <rPh sb="4" eb="6">
      <t>トッキ</t>
    </rPh>
    <rPh sb="6" eb="8">
      <t>ジコウ</t>
    </rPh>
    <phoneticPr fontId="2"/>
  </si>
  <si>
    <t>本報告に係る診察年月日</t>
    <rPh sb="0" eb="3">
      <t>ホンホウコク</t>
    </rPh>
    <rPh sb="4" eb="5">
      <t>カカ</t>
    </rPh>
    <rPh sb="6" eb="8">
      <t>シンサツ</t>
    </rPh>
    <rPh sb="8" eb="11">
      <t>ネンガッピ</t>
    </rPh>
    <phoneticPr fontId="2"/>
  </si>
  <si>
    <t>診察年月日</t>
    <rPh sb="0" eb="2">
      <t>シンサツ</t>
    </rPh>
    <rPh sb="2" eb="3">
      <t>ネン</t>
    </rPh>
    <rPh sb="3" eb="5">
      <t>ガッピ</t>
    </rPh>
    <phoneticPr fontId="2"/>
  </si>
  <si>
    <t>診察した精神保健指定医氏名</t>
    <rPh sb="0" eb="2">
      <t>シンサツ</t>
    </rPh>
    <rPh sb="4" eb="8">
      <t>セイシンホケン</t>
    </rPh>
    <rPh sb="8" eb="11">
      <t>シテイイ</t>
    </rPh>
    <rPh sb="11" eb="13">
      <t>シメイ</t>
    </rPh>
    <phoneticPr fontId="2"/>
  </si>
  <si>
    <t>殺人</t>
    <rPh sb="0" eb="2">
      <t>サツジン</t>
    </rPh>
    <phoneticPr fontId="2"/>
  </si>
  <si>
    <t>放火</t>
    <rPh sb="0" eb="2">
      <t>ホウカ</t>
    </rPh>
    <phoneticPr fontId="2"/>
  </si>
  <si>
    <t>強盗</t>
    <rPh sb="0" eb="2">
      <t>ゴウトウ</t>
    </rPh>
    <phoneticPr fontId="2"/>
  </si>
  <si>
    <t>不同意性交等</t>
    <rPh sb="0" eb="3">
      <t>フドウイ</t>
    </rPh>
    <rPh sb="3" eb="5">
      <t>セイコウ</t>
    </rPh>
    <rPh sb="5" eb="6">
      <t>トウ</t>
    </rPh>
    <phoneticPr fontId="2"/>
  </si>
  <si>
    <t>不同意わいせつ</t>
    <rPh sb="0" eb="3">
      <t>フドウイ</t>
    </rPh>
    <phoneticPr fontId="2"/>
  </si>
  <si>
    <t>傷害</t>
    <rPh sb="0" eb="2">
      <t>ショウガイ</t>
    </rPh>
    <phoneticPr fontId="2"/>
  </si>
  <si>
    <t>暴行</t>
    <rPh sb="0" eb="2">
      <t>ボウコウ</t>
    </rPh>
    <phoneticPr fontId="2"/>
  </si>
  <si>
    <t>恐喝</t>
    <rPh sb="0" eb="2">
      <t>キョウカツ</t>
    </rPh>
    <phoneticPr fontId="2"/>
  </si>
  <si>
    <t>窃盗</t>
    <rPh sb="0" eb="2">
      <t>セットウ</t>
    </rPh>
    <phoneticPr fontId="2"/>
  </si>
  <si>
    <t>器物損壊</t>
    <rPh sb="0" eb="2">
      <t>キブツ</t>
    </rPh>
    <rPh sb="2" eb="4">
      <t>ソンカイ</t>
    </rPh>
    <phoneticPr fontId="2"/>
  </si>
  <si>
    <t>弄火又は失火</t>
    <rPh sb="0" eb="1">
      <t>モテアソ</t>
    </rPh>
    <rPh sb="1" eb="2">
      <t>ヒ</t>
    </rPh>
    <rPh sb="2" eb="3">
      <t>マタ</t>
    </rPh>
    <rPh sb="4" eb="6">
      <t>シッカ</t>
    </rPh>
    <phoneticPr fontId="2"/>
  </si>
  <si>
    <t>家宅侵入</t>
    <rPh sb="0" eb="4">
      <t>カタクシンニュウ</t>
    </rPh>
    <phoneticPr fontId="2"/>
  </si>
  <si>
    <t>詐欺当の経済的な問題行動</t>
    <rPh sb="0" eb="2">
      <t>サギ</t>
    </rPh>
    <rPh sb="2" eb="3">
      <t>トウ</t>
    </rPh>
    <rPh sb="4" eb="7">
      <t>ケイザイテキ</t>
    </rPh>
    <rPh sb="8" eb="12">
      <t>モンダイコウドウ</t>
    </rPh>
    <phoneticPr fontId="2"/>
  </si>
  <si>
    <t>自殺企図</t>
    <rPh sb="0" eb="2">
      <t>ジサツ</t>
    </rPh>
    <rPh sb="2" eb="4">
      <t>キト</t>
    </rPh>
    <phoneticPr fontId="2"/>
  </si>
  <si>
    <t>自傷</t>
    <rPh sb="0" eb="2">
      <t>ジショウ</t>
    </rPh>
    <phoneticPr fontId="2"/>
  </si>
  <si>
    <t>その他</t>
    <rPh sb="2" eb="3">
      <t>タ</t>
    </rPh>
    <phoneticPr fontId="2"/>
  </si>
  <si>
    <t>A</t>
    <phoneticPr fontId="2"/>
  </si>
  <si>
    <t>B</t>
    <phoneticPr fontId="2"/>
  </si>
  <si>
    <t>重大な問題行動A</t>
    <rPh sb="0" eb="2">
      <t>ジュウダイ</t>
    </rPh>
    <rPh sb="3" eb="5">
      <t>モンダイ</t>
    </rPh>
    <rPh sb="5" eb="7">
      <t>コウドウ</t>
    </rPh>
    <phoneticPr fontId="2"/>
  </si>
  <si>
    <t>重大な問題行動B</t>
    <rPh sb="0" eb="2">
      <t>ジュウダイ</t>
    </rPh>
    <rPh sb="3" eb="7">
      <t>モンダイコウドウ</t>
    </rPh>
    <phoneticPr fontId="2"/>
  </si>
  <si>
    <t>第22号様式（第16条関係）</t>
    <rPh sb="0" eb="1">
      <t>ダイ</t>
    </rPh>
    <rPh sb="3" eb="4">
      <t>ゴウ</t>
    </rPh>
    <rPh sb="4" eb="6">
      <t>ヨウシキ</t>
    </rPh>
    <rPh sb="7" eb="8">
      <t>ダイ</t>
    </rPh>
    <rPh sb="10" eb="11">
      <t>ジョウ</t>
    </rPh>
    <rPh sb="11" eb="13">
      <t>カンケイ</t>
    </rPh>
    <phoneticPr fontId="2"/>
  </si>
  <si>
    <t>現在の精神症状、その他の重要な症状、問題行動等、現在の状態像（該当のローマ数字及び算用数字を選択すること。）</t>
    <rPh sb="0" eb="2">
      <t>ゲンザイ</t>
    </rPh>
    <rPh sb="3" eb="7">
      <t>セイシンショウジョウ</t>
    </rPh>
    <rPh sb="10" eb="11">
      <t>タ</t>
    </rPh>
    <rPh sb="12" eb="14">
      <t>ジュウヨウ</t>
    </rPh>
    <rPh sb="15" eb="17">
      <t>ショウジョウ</t>
    </rPh>
    <rPh sb="18" eb="22">
      <t>モンダイコウドウ</t>
    </rPh>
    <rPh sb="22" eb="23">
      <t>トウ</t>
    </rPh>
    <rPh sb="24" eb="26">
      <t>ゲンザイ</t>
    </rPh>
    <rPh sb="27" eb="29">
      <t>ジョウタイ</t>
    </rPh>
    <rPh sb="29" eb="30">
      <t>ゾウ</t>
    </rPh>
    <rPh sb="31" eb="33">
      <t>ガイトウ</t>
    </rPh>
    <rPh sb="37" eb="39">
      <t>スウジ</t>
    </rPh>
    <rPh sb="39" eb="40">
      <t>オヨ</t>
    </rPh>
    <rPh sb="41" eb="43">
      <t>サンヨウ</t>
    </rPh>
    <rPh sb="43" eb="45">
      <t>スウジ</t>
    </rPh>
    <rPh sb="46" eb="48">
      <t>センタク</t>
    </rPh>
    <phoneticPr fontId="2"/>
  </si>
  <si>
    <t>脅迫</t>
    <rPh sb="0" eb="2">
      <t>キョウハク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</si>
</sst>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4">
    <font>
      <sz val="11"/>
      <name val="ＭＳ Ｐゴシック"/>
      <family val="3"/>
      <charset val="128"/>
    </font>
    <font>
      <sz val="10.5"/>
      <name val="ＭＳ Ｐ明朝"/>
      <family val="1"/>
      <charset val="128"/>
    </font>
    <font>
      <sz val="6"/>
      <name val="ＭＳ Ｐゴシック"/>
      <family val="3"/>
      <charset val="128"/>
    </font>
    <font>
      <sz val="9"/>
      <name val="ＭＳ Ｐ明朝"/>
      <family val="1"/>
      <charset val="128"/>
    </font>
    <font>
      <sz val="10"/>
      <name val="ＭＳ Ｐ明朝"/>
      <family val="1"/>
      <charset val="128"/>
    </font>
    <font>
      <sz val="8.5"/>
      <name val="ＭＳ Ｐ明朝"/>
      <family val="1"/>
      <charset val="128"/>
    </font>
    <font>
      <sz val="8"/>
      <name val="ＭＳ Ｐ明朝"/>
      <family val="1"/>
      <charset val="128"/>
    </font>
    <font>
      <sz val="10.5"/>
      <name val="ＭＳ Ｐゴシック"/>
      <family val="3"/>
      <charset val="128"/>
    </font>
    <font>
      <sz val="10.5"/>
      <color rgb="FF000000"/>
      <name val="游ゴシック"/>
      <family val="3"/>
      <charset val="128"/>
      <scheme val="minor"/>
    </font>
    <font>
      <sz val="10.5"/>
      <name val="游ゴシック"/>
      <family val="3"/>
      <charset val="128"/>
      <scheme val="minor"/>
    </font>
    <font>
      <sz val="11"/>
      <color rgb="FF000000"/>
      <name val="ＭＳ Ｐゴシック"/>
      <family val="3"/>
      <charset val="128"/>
    </font>
    <font>
      <b/>
      <sz val="9"/>
      <color rgb="FFFF0000"/>
      <name val="ＭＳ Ｐ明朝"/>
      <family val="1"/>
      <charset val="128"/>
    </font>
    <font>
      <b/>
      <sz val="9"/>
      <color indexed="81"/>
      <name val="MS P ゴシック"/>
      <family val="3"/>
      <charset val="128"/>
    </font>
    <font>
      <b/>
      <sz val="10.5"/>
      <name val="ＭＳ Ｐ明朝"/>
      <family val="1"/>
      <charset val="128"/>
    </font>
  </fonts>
  <fills count="2">
    <fill>
      <patternFill patternType="none"/>
    </fill>
    <fill>
      <patternFill patternType="gray125"/>
    </fill>
  </fills>
  <borders count="3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alignment vertical="center"/>
    </xf>
  </cellStyleXfs>
  <cellXfs count="292">
    <xf numFmtId="0" fontId="0" fillId="0" borderId="0" xfId="0">
      <alignment vertical="center"/>
    </xf>
    <xf numFmtId="0" fontId="1" fillId="0" borderId="0" xfId="0" applyFont="1">
      <alignment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distributed" vertical="center"/>
    </xf>
    <xf numFmtId="0" fontId="1" fillId="0" borderId="4" xfId="0" applyFont="1" applyBorder="1" applyAlignment="1">
      <alignment horizontal="center" vertical="center"/>
    </xf>
    <xf numFmtId="0" fontId="1" fillId="0" borderId="7" xfId="0" applyFont="1" applyBorder="1">
      <alignment vertical="center"/>
    </xf>
    <xf numFmtId="0" fontId="1" fillId="0" borderId="8" xfId="0" applyFont="1" applyBorder="1">
      <alignment vertical="center"/>
    </xf>
    <xf numFmtId="0" fontId="1" fillId="0" borderId="5" xfId="0" applyFont="1" applyBorder="1">
      <alignment vertical="center"/>
    </xf>
    <xf numFmtId="0" fontId="1" fillId="0" borderId="16" xfId="0" applyFont="1" applyBorder="1">
      <alignment vertical="center"/>
    </xf>
    <xf numFmtId="0" fontId="1" fillId="0" borderId="14" xfId="0" applyFont="1" applyBorder="1">
      <alignment vertical="center"/>
    </xf>
    <xf numFmtId="0" fontId="1" fillId="0" borderId="18" xfId="0" applyFont="1" applyBorder="1">
      <alignment vertical="center"/>
    </xf>
    <xf numFmtId="0" fontId="1" fillId="0" borderId="0" xfId="0" applyFont="1" applyAlignment="1" applyProtection="1">
      <alignment vertical="top" wrapText="1"/>
      <protection locked="0"/>
    </xf>
    <xf numFmtId="0" fontId="1" fillId="0" borderId="25" xfId="0" applyFont="1" applyBorder="1">
      <alignment vertical="center"/>
    </xf>
    <xf numFmtId="0" fontId="1" fillId="0" borderId="4" xfId="0" applyFont="1" applyBorder="1">
      <alignment vertical="center"/>
    </xf>
    <xf numFmtId="0" fontId="1" fillId="0" borderId="12" xfId="0" applyFont="1" applyBorder="1">
      <alignment vertical="center"/>
    </xf>
    <xf numFmtId="0" fontId="1" fillId="0" borderId="0" xfId="0" applyFont="1" applyAlignment="1">
      <alignment vertical="top"/>
    </xf>
    <xf numFmtId="0" fontId="1" fillId="0" borderId="18" xfId="0" applyFont="1" applyBorder="1" applyAlignment="1">
      <alignment horizontal="center" vertical="center"/>
    </xf>
    <xf numFmtId="0" fontId="1" fillId="0" borderId="0" xfId="0" applyFont="1" applyAlignment="1">
      <alignment vertical="top" shrinkToFit="1"/>
    </xf>
    <xf numFmtId="0" fontId="7" fillId="0" borderId="0" xfId="0" applyFont="1">
      <alignment vertical="center"/>
    </xf>
    <xf numFmtId="0" fontId="1" fillId="0" borderId="6" xfId="0" applyFont="1" applyBorder="1">
      <alignment vertical="center"/>
    </xf>
    <xf numFmtId="0" fontId="8" fillId="0" borderId="0" xfId="0" applyFont="1">
      <alignment vertical="center"/>
    </xf>
    <xf numFmtId="0" fontId="9" fillId="0" borderId="0" xfId="0" applyFont="1">
      <alignment vertical="center"/>
    </xf>
    <xf numFmtId="0" fontId="1" fillId="0" borderId="19" xfId="0" applyFont="1" applyBorder="1">
      <alignment vertical="center"/>
    </xf>
    <xf numFmtId="0" fontId="1" fillId="0" borderId="19" xfId="0" applyFont="1" applyBorder="1" applyAlignment="1">
      <alignment horizontal="left" vertical="center"/>
    </xf>
    <xf numFmtId="0" fontId="1" fillId="0" borderId="0" xfId="0" applyFont="1" applyProtection="1">
      <alignment vertical="center"/>
      <protection locked="0"/>
    </xf>
    <xf numFmtId="0" fontId="4" fillId="0" borderId="0" xfId="0" applyFont="1">
      <alignment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applyFont="1">
      <alignment vertical="center"/>
    </xf>
    <xf numFmtId="0" fontId="11" fillId="0" borderId="29" xfId="0" applyFont="1" applyBorder="1" applyAlignment="1">
      <alignment horizontal="center" vertical="center"/>
    </xf>
    <xf numFmtId="0" fontId="11" fillId="0" borderId="0" xfId="0" applyFont="1" applyAlignment="1">
      <alignment vertical="center" wrapText="1"/>
    </xf>
    <xf numFmtId="0" fontId="11" fillId="0" borderId="29" xfId="0" applyFont="1" applyBorder="1" applyAlignment="1">
      <alignment horizontal="center" vertical="center" wrapText="1"/>
    </xf>
    <xf numFmtId="14" fontId="3" fillId="0" borderId="0" xfId="0" applyNumberFormat="1" applyFont="1" applyAlignment="1">
      <alignment horizontal="left" vertical="center"/>
    </xf>
    <xf numFmtId="0" fontId="6" fillId="0" borderId="0" xfId="0" applyFont="1" applyAlignment="1">
      <alignment horizontal="center" vertical="center"/>
    </xf>
    <xf numFmtId="14" fontId="3" fillId="0" borderId="0" xfId="0" applyNumberFormat="1" applyFont="1">
      <alignment vertical="center"/>
    </xf>
    <xf numFmtId="0" fontId="3" fillId="0" borderId="0" xfId="0" applyFont="1" applyAlignment="1">
      <alignment horizontal="center" vertical="center"/>
    </xf>
    <xf numFmtId="0" fontId="3" fillId="0" borderId="0" xfId="0" applyFont="1" applyAlignment="1">
      <alignment vertical="center" wrapText="1"/>
    </xf>
    <xf numFmtId="0" fontId="3" fillId="0" borderId="29" xfId="0" applyFont="1" applyBorder="1">
      <alignment vertical="center"/>
    </xf>
    <xf numFmtId="0" fontId="3" fillId="0" borderId="28" xfId="0" applyFont="1" applyBorder="1">
      <alignment vertical="center"/>
    </xf>
    <xf numFmtId="0" fontId="3" fillId="0" borderId="0" xfId="0" applyFont="1" applyAlignment="1">
      <alignment horizontal="right" vertical="center" wrapText="1"/>
    </xf>
    <xf numFmtId="176" fontId="3" fillId="0" borderId="0" xfId="0" applyNumberFormat="1" applyFont="1">
      <alignment vertical="center"/>
    </xf>
    <xf numFmtId="0" fontId="1" fillId="0" borderId="20" xfId="0" applyFont="1" applyBorder="1">
      <alignment vertical="center"/>
    </xf>
    <xf numFmtId="0" fontId="1" fillId="0" borderId="21" xfId="0" applyFont="1" applyBorder="1">
      <alignment vertical="center"/>
    </xf>
    <xf numFmtId="0" fontId="1" fillId="0" borderId="0" xfId="0" applyFont="1" applyAlignment="1">
      <alignment vertical="center" shrinkToFit="1"/>
    </xf>
    <xf numFmtId="0" fontId="4" fillId="0" borderId="0" xfId="0" applyFont="1" applyAlignment="1">
      <alignment vertical="center" shrinkToFit="1"/>
    </xf>
    <xf numFmtId="0" fontId="1" fillId="0" borderId="0" xfId="0" applyFont="1" applyAlignment="1">
      <alignment horizontal="centerContinuous" vertical="center"/>
    </xf>
    <xf numFmtId="0" fontId="13" fillId="0" borderId="0" xfId="0" applyFont="1" applyAlignment="1">
      <alignment horizontal="centerContinuous" vertical="center"/>
    </xf>
    <xf numFmtId="0" fontId="13" fillId="0" borderId="0" xfId="0" applyFont="1">
      <alignment vertical="center"/>
    </xf>
    <xf numFmtId="14" fontId="3" fillId="0" borderId="29" xfId="0" applyNumberFormat="1" applyFont="1" applyBorder="1">
      <alignment vertical="center"/>
    </xf>
    <xf numFmtId="0" fontId="3" fillId="0" borderId="0" xfId="0" applyFont="1" applyProtection="1">
      <alignment vertical="center"/>
      <protection locked="0"/>
    </xf>
    <xf numFmtId="0" fontId="3" fillId="0" borderId="29" xfId="0" applyFont="1" applyBorder="1" applyAlignment="1" applyProtection="1">
      <alignment horizontal="center" vertical="center"/>
      <protection locked="0"/>
    </xf>
    <xf numFmtId="0" fontId="3" fillId="0" borderId="29" xfId="0" applyFont="1" applyBorder="1" applyProtection="1">
      <alignment vertical="center"/>
      <protection locked="0"/>
    </xf>
    <xf numFmtId="0" fontId="3" fillId="0" borderId="30" xfId="0" applyFont="1" applyBorder="1" applyAlignment="1" applyProtection="1">
      <alignment horizontal="center" vertical="center"/>
      <protection locked="0"/>
    </xf>
    <xf numFmtId="0" fontId="3" fillId="0" borderId="30" xfId="0" applyFont="1" applyBorder="1" applyProtection="1">
      <alignment vertical="center"/>
      <protection locked="0"/>
    </xf>
    <xf numFmtId="0" fontId="1" fillId="0" borderId="15" xfId="0" applyFont="1" applyBorder="1">
      <alignment vertical="center"/>
    </xf>
    <xf numFmtId="0" fontId="1" fillId="0" borderId="32" xfId="0" applyFont="1" applyBorder="1">
      <alignment vertical="center"/>
    </xf>
    <xf numFmtId="0" fontId="1" fillId="0" borderId="33" xfId="0" applyFont="1" applyBorder="1">
      <alignment vertical="center"/>
    </xf>
    <xf numFmtId="0" fontId="4" fillId="0" borderId="18" xfId="0" applyFont="1" applyBorder="1" applyAlignment="1">
      <alignment vertical="center" wrapText="1"/>
    </xf>
    <xf numFmtId="0" fontId="4" fillId="0" borderId="5" xfId="0" applyFont="1" applyBorder="1" applyAlignment="1">
      <alignment vertical="center" wrapText="1"/>
    </xf>
    <xf numFmtId="0" fontId="1" fillId="0" borderId="5" xfId="0" applyFont="1" applyBorder="1" applyAlignment="1">
      <alignment horizontal="center" vertical="center"/>
    </xf>
    <xf numFmtId="0" fontId="1" fillId="0" borderId="14" xfId="0" applyFont="1" applyBorder="1" applyAlignment="1">
      <alignment vertical="top" wrapText="1"/>
    </xf>
    <xf numFmtId="0" fontId="1" fillId="0" borderId="15"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3" xfId="0" applyFont="1" applyBorder="1">
      <alignment vertical="center"/>
    </xf>
    <xf numFmtId="176" fontId="1" fillId="0" borderId="0" xfId="0" applyNumberFormat="1" applyFont="1">
      <alignment vertical="center"/>
    </xf>
    <xf numFmtId="176" fontId="1" fillId="0" borderId="0" xfId="0" applyNumberFormat="1" applyFont="1" applyAlignment="1">
      <alignment horizontal="center" vertical="center"/>
    </xf>
    <xf numFmtId="0" fontId="1" fillId="0" borderId="0" xfId="0" applyFont="1" applyAlignment="1" applyProtection="1">
      <alignment horizontal="center" vertical="center"/>
      <protection locked="0"/>
    </xf>
    <xf numFmtId="0" fontId="1" fillId="0" borderId="0" xfId="0" applyFont="1" applyAlignment="1">
      <alignment horizontal="distributed" vertical="center" wrapText="1"/>
    </xf>
    <xf numFmtId="0" fontId="1" fillId="0" borderId="2" xfId="0" applyFont="1" applyBorder="1">
      <alignment vertical="center"/>
    </xf>
    <xf numFmtId="0" fontId="1" fillId="0" borderId="18" xfId="0" applyFont="1" applyBorder="1" applyAlignment="1">
      <alignment vertical="top"/>
    </xf>
    <xf numFmtId="0" fontId="1" fillId="0" borderId="18" xfId="0" applyFont="1" applyBorder="1" applyAlignment="1">
      <alignment vertical="top" shrinkToFit="1"/>
    </xf>
    <xf numFmtId="0" fontId="1" fillId="0" borderId="2" xfId="0" applyFont="1" applyBorder="1" applyAlignment="1">
      <alignment vertical="center" wrapText="1"/>
    </xf>
    <xf numFmtId="0" fontId="1" fillId="0" borderId="34" xfId="0" applyFont="1" applyBorder="1" applyAlignment="1">
      <alignment horizontal="center" vertical="center"/>
    </xf>
    <xf numFmtId="0" fontId="4" fillId="0" borderId="20" xfId="0" applyFont="1" applyBorder="1" applyAlignment="1">
      <alignment vertical="center" wrapText="1"/>
    </xf>
    <xf numFmtId="0" fontId="4" fillId="0" borderId="8" xfId="0" applyFont="1" applyBorder="1" applyAlignment="1">
      <alignment vertical="center" wrapText="1"/>
    </xf>
    <xf numFmtId="0" fontId="1" fillId="0" borderId="0" xfId="0" applyFont="1" applyAlignment="1">
      <alignment horizontal="right" vertical="top"/>
    </xf>
    <xf numFmtId="0" fontId="1" fillId="0" borderId="35" xfId="0" applyFont="1" applyBorder="1" applyAlignment="1">
      <alignment horizontal="center" vertical="top"/>
    </xf>
    <xf numFmtId="0" fontId="1" fillId="0" borderId="35" xfId="0" applyFont="1" applyBorder="1" applyAlignment="1">
      <alignment horizontal="center" vertical="top" shrinkToFit="1"/>
    </xf>
    <xf numFmtId="0" fontId="1" fillId="0" borderId="30" xfId="0" applyFont="1" applyBorder="1" applyAlignment="1">
      <alignment horizontal="center" vertical="center"/>
    </xf>
    <xf numFmtId="14" fontId="3" fillId="0" borderId="29" xfId="0" applyNumberFormat="1" applyFont="1" applyBorder="1" applyAlignment="1" applyProtection="1">
      <alignment horizontal="left" vertical="center"/>
      <protection locked="0"/>
    </xf>
    <xf numFmtId="0" fontId="1" fillId="0" borderId="0" xfId="0" applyFont="1" applyAlignment="1">
      <alignment horizontal="distributed" vertical="center"/>
    </xf>
    <xf numFmtId="0" fontId="5" fillId="0" borderId="9" xfId="0" applyFont="1" applyBorder="1" applyAlignment="1" applyProtection="1">
      <alignment horizontal="center" vertical="center" wrapText="1"/>
      <protection locked="0"/>
    </xf>
    <xf numFmtId="0" fontId="5" fillId="0" borderId="10" xfId="0" applyFont="1" applyBorder="1" applyAlignment="1" applyProtection="1">
      <alignment horizontal="center" vertical="center" wrapText="1"/>
      <protection locked="0"/>
    </xf>
    <xf numFmtId="0" fontId="5" fillId="0" borderId="11"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5" fillId="0" borderId="8" xfId="0" applyFont="1" applyBorder="1" applyAlignment="1" applyProtection="1">
      <alignment horizontal="center" vertical="center" wrapText="1"/>
      <protection locked="0"/>
    </xf>
    <xf numFmtId="0" fontId="1" fillId="0" borderId="0" xfId="0" applyFont="1" applyAlignment="1">
      <alignment horizontal="left" vertical="center" wrapText="1"/>
    </xf>
    <xf numFmtId="0" fontId="1" fillId="0" borderId="26" xfId="0" applyFont="1" applyBorder="1" applyAlignment="1">
      <alignment horizontal="center" vertical="center"/>
    </xf>
    <xf numFmtId="0" fontId="1" fillId="0" borderId="12" xfId="0" applyFont="1" applyBorder="1" applyAlignment="1">
      <alignment horizontal="center" vertical="center"/>
    </xf>
    <xf numFmtId="0" fontId="1" fillId="0" borderId="12" xfId="0" applyFont="1" applyBorder="1" applyAlignment="1" applyProtection="1">
      <alignment horizontal="center" vertical="center"/>
      <protection locked="0"/>
    </xf>
    <xf numFmtId="0" fontId="4" fillId="0" borderId="2" xfId="0" applyFont="1" applyBorder="1" applyAlignment="1">
      <alignment horizontal="distributed" vertical="center" shrinkToFit="1"/>
    </xf>
    <xf numFmtId="0" fontId="4" fillId="0" borderId="3" xfId="0" applyFont="1" applyBorder="1" applyAlignment="1">
      <alignment horizontal="distributed" vertical="center" shrinkToFit="1"/>
    </xf>
    <xf numFmtId="0" fontId="4" fillId="0" borderId="12" xfId="0" applyFont="1" applyBorder="1" applyAlignment="1">
      <alignment horizontal="distributed" vertical="center" shrinkToFit="1"/>
    </xf>
    <xf numFmtId="0" fontId="4" fillId="0" borderId="25" xfId="0" applyFont="1" applyBorder="1" applyAlignment="1">
      <alignment horizontal="distributed" vertical="center" shrinkToFit="1"/>
    </xf>
    <xf numFmtId="0" fontId="1" fillId="0" borderId="13" xfId="0" applyFont="1" applyBorder="1" applyAlignment="1">
      <alignment horizontal="distributed" vertical="center"/>
    </xf>
    <xf numFmtId="0" fontId="1" fillId="0" borderId="14" xfId="0" applyFont="1" applyBorder="1" applyAlignment="1">
      <alignment horizontal="distributed" vertical="center"/>
    </xf>
    <xf numFmtId="0" fontId="1" fillId="0" borderId="15" xfId="0" applyFont="1" applyBorder="1" applyAlignment="1">
      <alignment horizontal="distributed" vertical="center"/>
    </xf>
    <xf numFmtId="0" fontId="1" fillId="0" borderId="18" xfId="0" applyFont="1" applyBorder="1" applyAlignment="1">
      <alignment horizontal="distributed" vertical="center"/>
    </xf>
    <xf numFmtId="0" fontId="1" fillId="0" borderId="5" xfId="0" applyFont="1" applyBorder="1" applyAlignment="1">
      <alignment horizontal="distributed" vertical="center"/>
    </xf>
    <xf numFmtId="0" fontId="1" fillId="0" borderId="24" xfId="0" applyFont="1" applyBorder="1" applyAlignment="1">
      <alignment horizontal="distributed" vertical="center"/>
    </xf>
    <xf numFmtId="0" fontId="1" fillId="0" borderId="12" xfId="0" applyFont="1" applyBorder="1" applyAlignment="1">
      <alignment horizontal="distributed" vertical="center"/>
    </xf>
    <xf numFmtId="0" fontId="1" fillId="0" borderId="25" xfId="0" applyFont="1" applyBorder="1" applyAlignment="1">
      <alignment horizontal="distributed" vertical="center"/>
    </xf>
    <xf numFmtId="0" fontId="1" fillId="0" borderId="4" xfId="0" applyFont="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16" xfId="0" applyFont="1" applyBorder="1" applyAlignment="1">
      <alignment horizontal="left" vertical="center" wrapText="1"/>
    </xf>
    <xf numFmtId="0" fontId="1" fillId="0" borderId="14" xfId="0" applyFont="1" applyBorder="1" applyAlignment="1">
      <alignment horizontal="left" vertical="center" wrapText="1"/>
    </xf>
    <xf numFmtId="0" fontId="1" fillId="0" borderId="15"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14"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1" fillId="0" borderId="1" xfId="0" applyFont="1" applyBorder="1" applyAlignment="1">
      <alignment horizontal="distributed" vertical="center"/>
    </xf>
    <xf numFmtId="0" fontId="1" fillId="0" borderId="2" xfId="0" applyFont="1" applyBorder="1" applyAlignment="1">
      <alignment horizontal="distributed" vertical="center"/>
    </xf>
    <xf numFmtId="0" fontId="1" fillId="0" borderId="3" xfId="0" applyFont="1" applyBorder="1" applyAlignment="1">
      <alignment horizontal="distributed" vertical="center"/>
    </xf>
    <xf numFmtId="0" fontId="1" fillId="0" borderId="4" xfId="0" applyFont="1" applyBorder="1" applyAlignment="1">
      <alignment horizontal="distributed" vertical="center"/>
    </xf>
    <xf numFmtId="0" fontId="1" fillId="0" borderId="6" xfId="0" applyFont="1" applyBorder="1" applyAlignment="1">
      <alignment horizontal="distributed" vertical="center"/>
    </xf>
    <xf numFmtId="0" fontId="1" fillId="0" borderId="7" xfId="0" applyFont="1" applyBorder="1" applyAlignment="1">
      <alignment horizontal="distributed" vertical="center"/>
    </xf>
    <xf numFmtId="0" fontId="1" fillId="0" borderId="8" xfId="0" applyFont="1" applyBorder="1" applyAlignment="1">
      <alignment horizontal="distributed" vertical="center"/>
    </xf>
    <xf numFmtId="176" fontId="1" fillId="0" borderId="1" xfId="0" applyNumberFormat="1" applyFont="1" applyBorder="1" applyAlignment="1" applyProtection="1">
      <alignment horizontal="center" vertical="center"/>
      <protection locked="0"/>
    </xf>
    <xf numFmtId="176" fontId="1" fillId="0" borderId="2" xfId="0" applyNumberFormat="1" applyFont="1" applyBorder="1" applyAlignment="1" applyProtection="1">
      <alignment horizontal="center" vertical="center"/>
      <protection locked="0"/>
    </xf>
    <xf numFmtId="176" fontId="1" fillId="0" borderId="3" xfId="0" applyNumberFormat="1" applyFont="1" applyBorder="1" applyAlignment="1" applyProtection="1">
      <alignment horizontal="center" vertical="center"/>
      <protection locked="0"/>
    </xf>
    <xf numFmtId="176" fontId="1" fillId="0" borderId="4" xfId="0" applyNumberFormat="1" applyFont="1" applyBorder="1" applyAlignment="1" applyProtection="1">
      <alignment horizontal="center" vertical="center"/>
      <protection locked="0"/>
    </xf>
    <xf numFmtId="176" fontId="1" fillId="0" borderId="0" xfId="0" applyNumberFormat="1" applyFont="1" applyAlignment="1" applyProtection="1">
      <alignment horizontal="center" vertical="center"/>
      <protection locked="0"/>
    </xf>
    <xf numFmtId="176" fontId="1" fillId="0" borderId="5" xfId="0" applyNumberFormat="1"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6" xfId="0" applyFont="1" applyBorder="1" applyAlignment="1">
      <alignment horizontal="right" vertical="center" shrinkToFit="1"/>
    </xf>
    <xf numFmtId="0" fontId="1" fillId="0" borderId="7" xfId="0" applyFont="1" applyBorder="1" applyAlignment="1">
      <alignment horizontal="right" vertical="center" shrinkToFit="1"/>
    </xf>
    <xf numFmtId="0" fontId="1" fillId="0" borderId="8" xfId="0" applyFont="1" applyBorder="1" applyAlignment="1">
      <alignment horizontal="right" vertical="center" shrinkToFit="1"/>
    </xf>
    <xf numFmtId="0" fontId="1" fillId="0" borderId="4" xfId="0" applyFont="1" applyBorder="1" applyAlignment="1" applyProtection="1">
      <alignment horizontal="left" vertical="center" wrapText="1"/>
      <protection locked="0"/>
    </xf>
    <xf numFmtId="0" fontId="1" fillId="0" borderId="0" xfId="0" applyFont="1" applyAlignment="1" applyProtection="1">
      <alignment horizontal="left" vertical="center" wrapText="1"/>
      <protection locked="0"/>
    </xf>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176" fontId="1" fillId="0" borderId="1" xfId="0" applyNumberFormat="1" applyFont="1" applyBorder="1" applyAlignment="1" applyProtection="1">
      <alignment horizontal="center" vertical="center" shrinkToFit="1"/>
      <protection locked="0"/>
    </xf>
    <xf numFmtId="176" fontId="1" fillId="0" borderId="2" xfId="0" applyNumberFormat="1" applyFont="1" applyBorder="1" applyAlignment="1" applyProtection="1">
      <alignment horizontal="center" vertical="center" shrinkToFit="1"/>
      <protection locked="0"/>
    </xf>
    <xf numFmtId="176" fontId="1" fillId="0" borderId="3" xfId="0" applyNumberFormat="1" applyFont="1" applyBorder="1" applyAlignment="1" applyProtection="1">
      <alignment horizontal="center" vertical="center" shrinkToFit="1"/>
      <protection locked="0"/>
    </xf>
    <xf numFmtId="176" fontId="1" fillId="0" borderId="4" xfId="0" applyNumberFormat="1" applyFont="1" applyBorder="1" applyAlignment="1" applyProtection="1">
      <alignment horizontal="center" vertical="center" shrinkToFit="1"/>
      <protection locked="0"/>
    </xf>
    <xf numFmtId="176" fontId="1" fillId="0" borderId="0" xfId="0" applyNumberFormat="1" applyFont="1" applyAlignment="1" applyProtection="1">
      <alignment horizontal="center" vertical="center" shrinkToFit="1"/>
      <protection locked="0"/>
    </xf>
    <xf numFmtId="176" fontId="1" fillId="0" borderId="5" xfId="0" applyNumberFormat="1" applyFont="1" applyBorder="1" applyAlignment="1" applyProtection="1">
      <alignment horizontal="center" vertical="center" shrinkToFit="1"/>
      <protection locked="0"/>
    </xf>
    <xf numFmtId="176" fontId="1" fillId="0" borderId="6" xfId="0" applyNumberFormat="1" applyFont="1" applyBorder="1" applyAlignment="1" applyProtection="1">
      <alignment horizontal="center" vertical="center" shrinkToFit="1"/>
      <protection locked="0"/>
    </xf>
    <xf numFmtId="176" fontId="1" fillId="0" borderId="7" xfId="0" applyNumberFormat="1" applyFont="1" applyBorder="1" applyAlignment="1" applyProtection="1">
      <alignment horizontal="center" vertical="center" shrinkToFit="1"/>
      <protection locked="0"/>
    </xf>
    <xf numFmtId="176" fontId="1" fillId="0" borderId="8" xfId="0" applyNumberFormat="1" applyFont="1" applyBorder="1" applyAlignment="1" applyProtection="1">
      <alignment horizontal="center" vertical="center" shrinkToFit="1"/>
      <protection locked="0"/>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31" xfId="0" applyFont="1" applyBorder="1" applyAlignment="1" applyProtection="1">
      <alignment vertical="center" wrapText="1"/>
      <protection locked="0"/>
    </xf>
    <xf numFmtId="0" fontId="3" fillId="0" borderId="32" xfId="0" applyFont="1" applyBorder="1" applyAlignment="1" applyProtection="1">
      <alignment vertical="center" wrapText="1"/>
      <protection locked="0"/>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0" xfId="0" applyFont="1" applyAlignment="1" applyProtection="1">
      <alignment horizontal="center" vertical="top" wrapText="1"/>
      <protection locked="0"/>
    </xf>
    <xf numFmtId="0" fontId="1" fillId="0" borderId="1" xfId="0" applyFont="1" applyBorder="1" applyAlignment="1">
      <alignment horizontal="distributed" vertical="center" wrapText="1"/>
    </xf>
    <xf numFmtId="0" fontId="1" fillId="0" borderId="2" xfId="0" applyFont="1" applyBorder="1" applyAlignment="1">
      <alignment horizontal="distributed" vertical="center" wrapText="1"/>
    </xf>
    <xf numFmtId="0" fontId="1" fillId="0" borderId="3" xfId="0" applyFont="1" applyBorder="1" applyAlignment="1">
      <alignment horizontal="distributed" vertical="center" wrapText="1"/>
    </xf>
    <xf numFmtId="0" fontId="1" fillId="0" borderId="4" xfId="0" applyFont="1" applyBorder="1" applyAlignment="1">
      <alignment horizontal="distributed" vertical="center" wrapText="1"/>
    </xf>
    <xf numFmtId="0" fontId="1" fillId="0" borderId="0" xfId="0" applyFont="1" applyAlignment="1">
      <alignment horizontal="distributed" vertical="center" wrapText="1"/>
    </xf>
    <xf numFmtId="0" fontId="1" fillId="0" borderId="5" xfId="0" applyFont="1" applyBorder="1" applyAlignment="1">
      <alignment horizontal="distributed" vertical="center" wrapText="1"/>
    </xf>
    <xf numFmtId="0" fontId="1" fillId="0" borderId="13" xfId="0" applyFont="1" applyBorder="1" applyAlignment="1">
      <alignment horizontal="left" vertical="center" wrapText="1"/>
    </xf>
    <xf numFmtId="0" fontId="1" fillId="0" borderId="18" xfId="0" applyFont="1" applyBorder="1" applyAlignment="1">
      <alignment horizontal="left" vertical="center" wrapText="1"/>
    </xf>
    <xf numFmtId="0" fontId="1" fillId="0" borderId="20"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16"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58" fontId="1" fillId="0" borderId="16" xfId="0" applyNumberFormat="1" applyFont="1" applyBorder="1" applyAlignment="1" applyProtection="1">
      <alignment horizontal="center" vertical="center"/>
      <protection locked="0"/>
    </xf>
    <xf numFmtId="58" fontId="1" fillId="0" borderId="14" xfId="0" applyNumberFormat="1" applyFont="1" applyBorder="1" applyAlignment="1" applyProtection="1">
      <alignment horizontal="center" vertical="center"/>
      <protection locked="0"/>
    </xf>
    <xf numFmtId="58" fontId="1" fillId="0" borderId="15" xfId="0" applyNumberFormat="1" applyFont="1" applyBorder="1" applyAlignment="1" applyProtection="1">
      <alignment horizontal="center" vertical="center"/>
      <protection locked="0"/>
    </xf>
    <xf numFmtId="58" fontId="1" fillId="0" borderId="6" xfId="0" applyNumberFormat="1" applyFont="1" applyBorder="1" applyAlignment="1" applyProtection="1">
      <alignment horizontal="center" vertical="center"/>
      <protection locked="0"/>
    </xf>
    <xf numFmtId="58" fontId="1" fillId="0" borderId="7" xfId="0" applyNumberFormat="1" applyFont="1" applyBorder="1" applyAlignment="1" applyProtection="1">
      <alignment horizontal="center" vertical="center"/>
      <protection locked="0"/>
    </xf>
    <xf numFmtId="58" fontId="1" fillId="0" borderId="8" xfId="0" applyNumberFormat="1" applyFont="1" applyBorder="1" applyAlignment="1" applyProtection="1">
      <alignment horizontal="center" vertical="center"/>
      <protection locked="0"/>
    </xf>
    <xf numFmtId="0" fontId="1" fillId="0" borderId="0" xfId="0" applyFont="1" applyAlignment="1">
      <alignment horizontal="center" vertical="center"/>
    </xf>
    <xf numFmtId="0" fontId="1" fillId="0" borderId="2" xfId="0" applyFont="1" applyBorder="1" applyAlignment="1">
      <alignment horizontal="left" vertical="center"/>
    </xf>
    <xf numFmtId="0" fontId="1" fillId="0" borderId="0" xfId="0" applyFont="1" applyAlignment="1">
      <alignment horizontal="left" vertical="center"/>
    </xf>
    <xf numFmtId="0" fontId="1" fillId="0" borderId="17" xfId="0" applyFont="1" applyBorder="1" applyAlignment="1">
      <alignment horizontal="left" vertical="center" wrapText="1"/>
    </xf>
    <xf numFmtId="0" fontId="1" fillId="0" borderId="19" xfId="0" applyFont="1" applyBorder="1" applyAlignment="1">
      <alignment horizontal="left" vertical="center" wrapText="1"/>
    </xf>
    <xf numFmtId="0" fontId="1" fillId="0" borderId="21" xfId="0" applyFont="1" applyBorder="1" applyAlignment="1">
      <alignment horizontal="left" vertical="center" wrapText="1"/>
    </xf>
    <xf numFmtId="0" fontId="1" fillId="0" borderId="0" xfId="0" applyFont="1" applyAlignment="1">
      <alignment horizontal="center" vertical="top"/>
    </xf>
    <xf numFmtId="0" fontId="1" fillId="0" borderId="12" xfId="0" applyFont="1" applyBorder="1" applyAlignment="1" applyProtection="1">
      <alignment horizontal="center" vertical="center" wrapText="1"/>
      <protection locked="0"/>
    </xf>
    <xf numFmtId="0" fontId="1" fillId="0" borderId="0" xfId="0" applyFont="1" applyAlignment="1">
      <alignment horizontal="left" vertical="top" wrapText="1"/>
    </xf>
    <xf numFmtId="0" fontId="1" fillId="0" borderId="1" xfId="0" applyFont="1" applyBorder="1" applyAlignment="1" applyProtection="1">
      <alignment horizontal="center" vertical="top" wrapText="1"/>
      <protection locked="0"/>
    </xf>
    <xf numFmtId="0" fontId="1" fillId="0" borderId="2" xfId="0" applyFont="1" applyBorder="1" applyAlignment="1" applyProtection="1">
      <alignment horizontal="center" vertical="top" wrapText="1"/>
      <protection locked="0"/>
    </xf>
    <xf numFmtId="0" fontId="1" fillId="0" borderId="3" xfId="0" applyFont="1" applyBorder="1" applyAlignment="1" applyProtection="1">
      <alignment horizontal="center" vertical="top" wrapText="1"/>
      <protection locked="0"/>
    </xf>
    <xf numFmtId="0" fontId="1" fillId="0" borderId="6" xfId="0" applyFont="1" applyBorder="1" applyAlignment="1" applyProtection="1">
      <alignment horizontal="center" vertical="top" wrapText="1"/>
      <protection locked="0"/>
    </xf>
    <xf numFmtId="0" fontId="1" fillId="0" borderId="7" xfId="0" applyFont="1" applyBorder="1" applyAlignment="1" applyProtection="1">
      <alignment horizontal="center" vertical="top" wrapText="1"/>
      <protection locked="0"/>
    </xf>
    <xf numFmtId="0" fontId="1" fillId="0" borderId="8" xfId="0" applyFont="1" applyBorder="1" applyAlignment="1" applyProtection="1">
      <alignment horizontal="center" vertical="top" wrapText="1"/>
      <protection locked="0"/>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1" fillId="0" borderId="16" xfId="0" applyFont="1" applyBorder="1" applyAlignment="1" applyProtection="1">
      <alignment vertical="top" wrapText="1"/>
      <protection locked="0"/>
    </xf>
    <xf numFmtId="0" fontId="1" fillId="0" borderId="14" xfId="0" applyFont="1" applyBorder="1" applyAlignment="1" applyProtection="1">
      <alignment vertical="top" wrapText="1"/>
      <protection locked="0"/>
    </xf>
    <xf numFmtId="0" fontId="1" fillId="0" borderId="17" xfId="0" applyFont="1" applyBorder="1" applyAlignment="1" applyProtection="1">
      <alignment vertical="top" wrapText="1"/>
      <protection locked="0"/>
    </xf>
    <xf numFmtId="0" fontId="1" fillId="0" borderId="4" xfId="0" applyFont="1" applyBorder="1" applyAlignment="1" applyProtection="1">
      <alignment vertical="top" wrapText="1"/>
      <protection locked="0"/>
    </xf>
    <xf numFmtId="0" fontId="1" fillId="0" borderId="0" xfId="0" applyFont="1" applyAlignment="1" applyProtection="1">
      <alignment vertical="top" wrapText="1"/>
      <protection locked="0"/>
    </xf>
    <xf numFmtId="0" fontId="1" fillId="0" borderId="19" xfId="0" applyFont="1" applyBorder="1" applyAlignment="1" applyProtection="1">
      <alignment vertical="top" wrapText="1"/>
      <protection locked="0"/>
    </xf>
    <xf numFmtId="0" fontId="1" fillId="0" borderId="6" xfId="0" applyFont="1" applyBorder="1" applyAlignment="1" applyProtection="1">
      <alignment vertical="top" wrapText="1"/>
      <protection locked="0"/>
    </xf>
    <xf numFmtId="0" fontId="1" fillId="0" borderId="7" xfId="0" applyFont="1" applyBorder="1" applyAlignment="1" applyProtection="1">
      <alignment vertical="top" wrapText="1"/>
      <protection locked="0"/>
    </xf>
    <xf numFmtId="0" fontId="1" fillId="0" borderId="21" xfId="0" applyFont="1" applyBorder="1" applyAlignment="1" applyProtection="1">
      <alignment vertical="top" wrapText="1"/>
      <protection locked="0"/>
    </xf>
    <xf numFmtId="0" fontId="1" fillId="0" borderId="4" xfId="0" applyFont="1" applyBorder="1" applyAlignment="1">
      <alignment vertical="top"/>
    </xf>
    <xf numFmtId="0" fontId="1" fillId="0" borderId="0" xfId="0" applyFont="1" applyAlignment="1">
      <alignment vertical="top"/>
    </xf>
    <xf numFmtId="0" fontId="1" fillId="0" borderId="5" xfId="0" applyFont="1" applyBorder="1" applyAlignment="1">
      <alignment vertical="top"/>
    </xf>
    <xf numFmtId="0" fontId="1" fillId="0" borderId="6" xfId="0" applyFont="1" applyBorder="1" applyAlignment="1">
      <alignment vertical="top"/>
    </xf>
    <xf numFmtId="0" fontId="1" fillId="0" borderId="7" xfId="0" applyFont="1" applyBorder="1" applyAlignment="1">
      <alignment vertical="top"/>
    </xf>
    <xf numFmtId="0" fontId="1" fillId="0" borderId="8" xfId="0" applyFont="1" applyBorder="1" applyAlignment="1">
      <alignment vertical="top"/>
    </xf>
    <xf numFmtId="0" fontId="1" fillId="0" borderId="26" xfId="0" applyFont="1" applyBorder="1" applyAlignment="1" applyProtection="1">
      <alignment vertical="top" wrapText="1"/>
      <protection locked="0"/>
    </xf>
    <xf numFmtId="0" fontId="1" fillId="0" borderId="12" xfId="0" applyFont="1" applyBorder="1" applyAlignment="1" applyProtection="1">
      <alignment vertical="top" wrapText="1"/>
      <protection locked="0"/>
    </xf>
    <xf numFmtId="0" fontId="1" fillId="0" borderId="27" xfId="0" applyFont="1" applyBorder="1" applyAlignment="1" applyProtection="1">
      <alignment vertical="top" wrapText="1"/>
      <protection locked="0"/>
    </xf>
    <xf numFmtId="0" fontId="1" fillId="0" borderId="14" xfId="0" applyFont="1" applyBorder="1" applyAlignment="1">
      <alignment horizontal="center" vertical="center"/>
    </xf>
    <xf numFmtId="0" fontId="1" fillId="0" borderId="16" xfId="0" applyFont="1" applyBorder="1">
      <alignment vertical="center"/>
    </xf>
    <xf numFmtId="0" fontId="1" fillId="0" borderId="14" xfId="0" applyFont="1" applyBorder="1">
      <alignment vertical="center"/>
    </xf>
    <xf numFmtId="0" fontId="1" fillId="0" borderId="15" xfId="0" applyFont="1" applyBorder="1">
      <alignment vertical="center"/>
    </xf>
    <xf numFmtId="0" fontId="1" fillId="0" borderId="14" xfId="0" applyFont="1" applyBorder="1" applyAlignment="1">
      <alignment horizontal="left" vertical="center"/>
    </xf>
    <xf numFmtId="0" fontId="1" fillId="0" borderId="17" xfId="0" applyFont="1" applyBorder="1" applyAlignment="1">
      <alignment horizontal="left" vertical="center"/>
    </xf>
    <xf numFmtId="0" fontId="1" fillId="0" borderId="19" xfId="0" applyFont="1" applyBorder="1" applyAlignment="1" applyProtection="1">
      <alignment horizontal="center" vertical="center" wrapText="1"/>
      <protection locked="0"/>
    </xf>
    <xf numFmtId="0" fontId="1" fillId="0" borderId="26" xfId="0" applyFont="1" applyBorder="1" applyAlignment="1" applyProtection="1">
      <alignment horizontal="center" vertical="center" wrapText="1"/>
      <protection locked="0"/>
    </xf>
    <xf numFmtId="0" fontId="1" fillId="0" borderId="27" xfId="0" applyFont="1" applyBorder="1" applyAlignment="1" applyProtection="1">
      <alignment horizontal="center" vertical="center" wrapText="1"/>
      <protection locked="0"/>
    </xf>
    <xf numFmtId="0" fontId="3" fillId="0" borderId="0" xfId="0" applyFont="1" applyAlignment="1">
      <alignment horizontal="center" vertical="center" wrapText="1"/>
    </xf>
    <xf numFmtId="0" fontId="3" fillId="0" borderId="0" xfId="0" applyFont="1" applyAlignment="1">
      <alignment horizontal="center" vertical="center"/>
    </xf>
    <xf numFmtId="0" fontId="1" fillId="0" borderId="0" xfId="0" applyFont="1" applyAlignment="1" applyProtection="1">
      <alignment horizontal="left" vertical="center" shrinkToFit="1"/>
      <protection locked="0"/>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25" xfId="0" applyFont="1" applyBorder="1" applyAlignment="1">
      <alignment horizontal="center" vertical="center"/>
    </xf>
    <xf numFmtId="0" fontId="1" fillId="0" borderId="6" xfId="0" applyFont="1" applyBorder="1" applyAlignment="1">
      <alignment horizontal="distributed" vertical="center" wrapText="1"/>
    </xf>
    <xf numFmtId="0" fontId="1" fillId="0" borderId="7" xfId="0" applyFont="1" applyBorder="1" applyAlignment="1">
      <alignment horizontal="distributed" vertical="center" wrapText="1"/>
    </xf>
    <xf numFmtId="0" fontId="1" fillId="0" borderId="8" xfId="0" applyFont="1" applyBorder="1" applyAlignment="1">
      <alignment horizontal="distributed" vertical="center" wrapText="1"/>
    </xf>
    <xf numFmtId="0" fontId="1" fillId="0" borderId="9" xfId="0" applyFont="1" applyBorder="1" applyAlignment="1">
      <alignment horizontal="distributed" vertical="center"/>
    </xf>
    <xf numFmtId="0" fontId="1" fillId="0" borderId="10" xfId="0" applyFont="1" applyBorder="1" applyAlignment="1">
      <alignment horizontal="distributed" vertical="center"/>
    </xf>
    <xf numFmtId="0" fontId="1" fillId="0" borderId="11" xfId="0" applyFont="1" applyBorder="1" applyAlignment="1">
      <alignment horizontal="distributed" vertical="center"/>
    </xf>
    <xf numFmtId="0" fontId="1" fillId="0" borderId="4" xfId="0" applyFont="1" applyBorder="1" applyAlignment="1" applyProtection="1">
      <alignment vertical="center" shrinkToFit="1"/>
      <protection locked="0"/>
    </xf>
    <xf numFmtId="0" fontId="1" fillId="0" borderId="0" xfId="0" applyFont="1" applyAlignment="1" applyProtection="1">
      <alignment vertical="center" shrinkToFit="1"/>
      <protection locked="0"/>
    </xf>
    <xf numFmtId="0" fontId="1" fillId="0" borderId="6" xfId="0" applyFont="1" applyBorder="1" applyAlignment="1" applyProtection="1">
      <alignment vertical="center" shrinkToFit="1"/>
      <protection locked="0"/>
    </xf>
    <xf numFmtId="0" fontId="1" fillId="0" borderId="7" xfId="0" applyFont="1" applyBorder="1" applyAlignment="1" applyProtection="1">
      <alignment vertical="center" shrinkToFit="1"/>
      <protection locked="0"/>
    </xf>
    <xf numFmtId="0" fontId="1" fillId="0" borderId="16"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7" xfId="0" applyFont="1" applyBorder="1" applyAlignment="1">
      <alignment horizontal="center" vertical="center"/>
    </xf>
    <xf numFmtId="0" fontId="3" fillId="0" borderId="0" xfId="0" applyFont="1" applyAlignment="1">
      <alignment horizontal="left" vertical="center" wrapText="1"/>
    </xf>
    <xf numFmtId="0" fontId="3" fillId="0" borderId="7" xfId="0" applyFont="1" applyBorder="1" applyAlignment="1">
      <alignment horizontal="left" vertical="center" wrapText="1"/>
    </xf>
    <xf numFmtId="0" fontId="1" fillId="0" borderId="22"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pplyProtection="1">
      <alignment vertical="top" wrapText="1"/>
      <protection locked="0"/>
    </xf>
    <xf numFmtId="0" fontId="1" fillId="0" borderId="2" xfId="0" applyFont="1" applyBorder="1" applyAlignment="1" applyProtection="1">
      <alignment vertical="top" wrapText="1"/>
      <protection locked="0"/>
    </xf>
    <xf numFmtId="0" fontId="1" fillId="0" borderId="23" xfId="0" applyFont="1" applyBorder="1" applyAlignment="1" applyProtection="1">
      <alignment vertical="top" wrapText="1"/>
      <protection locked="0"/>
    </xf>
    <xf numFmtId="0" fontId="1" fillId="0" borderId="1" xfId="0" applyFont="1" applyBorder="1" applyAlignment="1">
      <alignment horizontal="left" vertical="center" wrapText="1"/>
    </xf>
    <xf numFmtId="0" fontId="1" fillId="0" borderId="6" xfId="0" applyFont="1" applyBorder="1" applyAlignment="1">
      <alignment horizontal="left" vertical="center" wrapText="1"/>
    </xf>
    <xf numFmtId="0" fontId="1" fillId="0" borderId="16" xfId="0" applyFont="1" applyBorder="1" applyAlignment="1">
      <alignment horizontal="distributed" vertical="center" wrapText="1"/>
    </xf>
    <xf numFmtId="0" fontId="1" fillId="0" borderId="14" xfId="0" applyFont="1" applyBorder="1" applyAlignment="1">
      <alignment horizontal="distributed" vertical="center" wrapText="1"/>
    </xf>
    <xf numFmtId="0" fontId="1" fillId="0" borderId="15" xfId="0" applyFont="1" applyBorder="1" applyAlignment="1">
      <alignment horizontal="distributed" vertical="center" wrapText="1"/>
    </xf>
    <xf numFmtId="176" fontId="1" fillId="0" borderId="1" xfId="0" applyNumberFormat="1" applyFont="1" applyBorder="1" applyAlignment="1">
      <alignment horizontal="left" vertical="center"/>
    </xf>
    <xf numFmtId="176" fontId="1" fillId="0" borderId="2" xfId="0" applyNumberFormat="1" applyFont="1" applyBorder="1" applyAlignment="1">
      <alignment horizontal="left" vertical="center"/>
    </xf>
    <xf numFmtId="176" fontId="1" fillId="0" borderId="6" xfId="0" applyNumberFormat="1" applyFont="1" applyBorder="1" applyAlignment="1">
      <alignment horizontal="left" vertical="center"/>
    </xf>
    <xf numFmtId="176" fontId="1" fillId="0" borderId="7" xfId="0" applyNumberFormat="1" applyFont="1" applyBorder="1" applyAlignment="1">
      <alignment horizontal="left" vertical="center"/>
    </xf>
    <xf numFmtId="176" fontId="1" fillId="0" borderId="2" xfId="0" applyNumberFormat="1" applyFont="1" applyBorder="1" applyAlignment="1">
      <alignment horizontal="center" vertical="center"/>
    </xf>
    <xf numFmtId="176" fontId="1" fillId="0" borderId="7" xfId="0" applyNumberFormat="1" applyFont="1" applyBorder="1" applyAlignment="1">
      <alignment horizontal="center" vertical="center"/>
    </xf>
    <xf numFmtId="176" fontId="1" fillId="0" borderId="4" xfId="0" applyNumberFormat="1" applyFont="1" applyBorder="1" applyAlignment="1">
      <alignment horizontal="left" vertical="center"/>
    </xf>
    <xf numFmtId="176" fontId="1" fillId="0" borderId="0" xfId="0" applyNumberFormat="1" applyFont="1" applyAlignment="1">
      <alignment horizontal="left" vertical="center"/>
    </xf>
    <xf numFmtId="0" fontId="4" fillId="0" borderId="4" xfId="0" applyFont="1" applyBorder="1" applyAlignment="1">
      <alignment horizontal="center" vertical="center" wrapText="1"/>
    </xf>
    <xf numFmtId="0" fontId="4" fillId="0" borderId="0" xfId="0" applyFont="1" applyAlignment="1">
      <alignment horizontal="center" vertical="center" wrapText="1"/>
    </xf>
    <xf numFmtId="0" fontId="1" fillId="0" borderId="22" xfId="0" applyFont="1" applyBorder="1" applyAlignment="1">
      <alignment horizontal="center" vertical="center" shrinkToFit="1"/>
    </xf>
    <xf numFmtId="0" fontId="1" fillId="0" borderId="2" xfId="0" applyFont="1" applyBorder="1" applyAlignment="1">
      <alignment horizontal="center" vertical="center" shrinkToFit="1"/>
    </xf>
    <xf numFmtId="0" fontId="1" fillId="0" borderId="3" xfId="0" applyFont="1" applyBorder="1" applyAlignment="1">
      <alignment horizontal="center" vertical="center" shrinkToFit="1"/>
    </xf>
    <xf numFmtId="0" fontId="1" fillId="0" borderId="18" xfId="0" applyFont="1" applyBorder="1" applyAlignment="1">
      <alignment horizontal="center" vertical="center" shrinkToFit="1"/>
    </xf>
    <xf numFmtId="0" fontId="1" fillId="0" borderId="0" xfId="0" applyFont="1" applyAlignment="1">
      <alignment horizontal="center" vertical="center" shrinkToFit="1"/>
    </xf>
    <xf numFmtId="0" fontId="1" fillId="0" borderId="5" xfId="0" applyFont="1" applyBorder="1" applyAlignment="1">
      <alignment horizontal="center" vertical="center" shrinkToFit="1"/>
    </xf>
    <xf numFmtId="0" fontId="1" fillId="0" borderId="24" xfId="0" applyFont="1" applyBorder="1" applyAlignment="1">
      <alignment horizontal="center" vertical="center" shrinkToFit="1"/>
    </xf>
    <xf numFmtId="0" fontId="1" fillId="0" borderId="12" xfId="0" applyFont="1" applyBorder="1" applyAlignment="1">
      <alignment horizontal="center" vertical="center" shrinkToFit="1"/>
    </xf>
    <xf numFmtId="0" fontId="1" fillId="0" borderId="25" xfId="0" applyFont="1" applyBorder="1" applyAlignment="1">
      <alignment horizontal="center" vertical="center" shrinkToFit="1"/>
    </xf>
    <xf numFmtId="0" fontId="1" fillId="0" borderId="6" xfId="0" applyFont="1" applyBorder="1" applyAlignment="1">
      <alignment horizontal="center" vertical="center"/>
    </xf>
    <xf numFmtId="0" fontId="1" fillId="0" borderId="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DI$19" lockText="1" noThreeD="1"/>
</file>

<file path=xl/ctrlProps/ctrlProp10.xml><?xml version="1.0" encoding="utf-8"?>
<formControlPr xmlns="http://schemas.microsoft.com/office/spreadsheetml/2009/9/main" objectType="CheckBox" fmlaLink="$DK$28" lockText="1" noThreeD="1"/>
</file>

<file path=xl/ctrlProps/ctrlProp100.xml><?xml version="1.0" encoding="utf-8"?>
<formControlPr xmlns="http://schemas.microsoft.com/office/spreadsheetml/2009/9/main" objectType="CheckBox" fmlaLink="$DM$33" lockText="1" noThreeD="1"/>
</file>

<file path=xl/ctrlProps/ctrlProp101.xml><?xml version="1.0" encoding="utf-8"?>
<formControlPr xmlns="http://schemas.microsoft.com/office/spreadsheetml/2009/9/main" objectType="CheckBox" fmlaLink="$DN$33" lockText="1" noThreeD="1"/>
</file>

<file path=xl/ctrlProps/ctrlProp102.xml><?xml version="1.0" encoding="utf-8"?>
<formControlPr xmlns="http://schemas.microsoft.com/office/spreadsheetml/2009/9/main" objectType="CheckBox" fmlaLink="$DO$33" lockText="1" noThreeD="1"/>
</file>

<file path=xl/ctrlProps/ctrlProp103.xml><?xml version="1.0" encoding="utf-8"?>
<formControlPr xmlns="http://schemas.microsoft.com/office/spreadsheetml/2009/9/main" objectType="CheckBox" fmlaLink="$DP$33" lockText="1" noThreeD="1"/>
</file>

<file path=xl/ctrlProps/ctrlProp104.xml><?xml version="1.0" encoding="utf-8"?>
<formControlPr xmlns="http://schemas.microsoft.com/office/spreadsheetml/2009/9/main" objectType="CheckBox" fmlaLink="$DQ$33" lockText="1" noThreeD="1"/>
</file>

<file path=xl/ctrlProps/ctrlProp105.xml><?xml version="1.0" encoding="utf-8"?>
<formControlPr xmlns="http://schemas.microsoft.com/office/spreadsheetml/2009/9/main" objectType="CheckBox" fmlaLink="$DR$33" lockText="1" noThreeD="1"/>
</file>

<file path=xl/ctrlProps/ctrlProp106.xml><?xml version="1.0" encoding="utf-8"?>
<formControlPr xmlns="http://schemas.microsoft.com/office/spreadsheetml/2009/9/main" objectType="CheckBox" fmlaLink="$DS$33" lockText="1" noThreeD="1"/>
</file>

<file path=xl/ctrlProps/ctrlProp107.xml><?xml version="1.0" encoding="utf-8"?>
<formControlPr xmlns="http://schemas.microsoft.com/office/spreadsheetml/2009/9/main" objectType="CheckBox" fmlaLink="$DT$33" lockText="1" noThreeD="1"/>
</file>

<file path=xl/ctrlProps/ctrlProp108.xml><?xml version="1.0" encoding="utf-8"?>
<formControlPr xmlns="http://schemas.microsoft.com/office/spreadsheetml/2009/9/main" objectType="CheckBox" fmlaLink="$DU$33" lockText="1" noThreeD="1"/>
</file>

<file path=xl/ctrlProps/ctrlProp109.xml><?xml version="1.0" encoding="utf-8"?>
<formControlPr xmlns="http://schemas.microsoft.com/office/spreadsheetml/2009/9/main" objectType="CheckBox" fmlaLink="$DV$33" lockText="1" noThreeD="1"/>
</file>

<file path=xl/ctrlProps/ctrlProp11.xml><?xml version="1.0" encoding="utf-8"?>
<formControlPr xmlns="http://schemas.microsoft.com/office/spreadsheetml/2009/9/main" objectType="CheckBox" fmlaLink="$DJ$28" lockText="1" noThreeD="1"/>
</file>

<file path=xl/ctrlProps/ctrlProp110.xml><?xml version="1.0" encoding="utf-8"?>
<formControlPr xmlns="http://schemas.microsoft.com/office/spreadsheetml/2009/9/main" objectType="CheckBox" fmlaLink="$DW$33" lockText="1" noThreeD="1"/>
</file>

<file path=xl/ctrlProps/ctrlProp111.xml><?xml version="1.0" encoding="utf-8"?>
<formControlPr xmlns="http://schemas.microsoft.com/office/spreadsheetml/2009/9/main" objectType="CheckBox" fmlaLink="$DX$33" lockText="1" noThreeD="1"/>
</file>

<file path=xl/ctrlProps/ctrlProp112.xml><?xml version="1.0" encoding="utf-8"?>
<formControlPr xmlns="http://schemas.microsoft.com/office/spreadsheetml/2009/9/main" objectType="CheckBox" fmlaLink="$DY$33" lockText="1" noThreeD="1"/>
</file>

<file path=xl/ctrlProps/ctrlProp12.xml><?xml version="1.0" encoding="utf-8"?>
<formControlPr xmlns="http://schemas.microsoft.com/office/spreadsheetml/2009/9/main" objectType="CheckBox" fmlaLink="$DL$28" lockText="1" noThreeD="1"/>
</file>

<file path=xl/ctrlProps/ctrlProp13.xml><?xml version="1.0" encoding="utf-8"?>
<formControlPr xmlns="http://schemas.microsoft.com/office/spreadsheetml/2009/9/main" objectType="CheckBox" fmlaLink="$DI$30" lockText="1" noThreeD="1"/>
</file>

<file path=xl/ctrlProps/ctrlProp14.xml><?xml version="1.0" encoding="utf-8"?>
<formControlPr xmlns="http://schemas.microsoft.com/office/spreadsheetml/2009/9/main" objectType="CheckBox" fmlaLink="$DJ$30" lockText="1" noThreeD="1"/>
</file>

<file path=xl/ctrlProps/ctrlProp15.xml><?xml version="1.0" encoding="utf-8"?>
<formControlPr xmlns="http://schemas.microsoft.com/office/spreadsheetml/2009/9/main" objectType="CheckBox" fmlaLink="$DL$46" lockText="1" noThreeD="1"/>
</file>

<file path=xl/ctrlProps/ctrlProp16.xml><?xml version="1.0" encoding="utf-8"?>
<formControlPr xmlns="http://schemas.microsoft.com/office/spreadsheetml/2009/9/main" objectType="CheckBox" fmlaLink="$DL$48" lockText="1" noThreeD="1"/>
</file>

<file path=xl/ctrlProps/ctrlProp17.xml><?xml version="1.0" encoding="utf-8"?>
<formControlPr xmlns="http://schemas.microsoft.com/office/spreadsheetml/2009/9/main" objectType="CheckBox" fmlaLink="$DH$36" lockText="1" noThreeD="1"/>
</file>

<file path=xl/ctrlProps/ctrlProp18.xml><?xml version="1.0" encoding="utf-8"?>
<formControlPr xmlns="http://schemas.microsoft.com/office/spreadsheetml/2009/9/main" objectType="CheckBox" fmlaLink="$DI$36" lockText="1" noThreeD="1"/>
</file>

<file path=xl/ctrlProps/ctrlProp19.xml><?xml version="1.0" encoding="utf-8"?>
<formControlPr xmlns="http://schemas.microsoft.com/office/spreadsheetml/2009/9/main" objectType="CheckBox" fmlaLink="$DJ$36" lockText="1" noThreeD="1"/>
</file>

<file path=xl/ctrlProps/ctrlProp2.xml><?xml version="1.0" encoding="utf-8"?>
<formControlPr xmlns="http://schemas.microsoft.com/office/spreadsheetml/2009/9/main" objectType="CheckBox" fmlaLink="$DI$21" lockText="1" noThreeD="1"/>
</file>

<file path=xl/ctrlProps/ctrlProp20.xml><?xml version="1.0" encoding="utf-8"?>
<formControlPr xmlns="http://schemas.microsoft.com/office/spreadsheetml/2009/9/main" objectType="CheckBox" fmlaLink="$DK$36" lockText="1" noThreeD="1"/>
</file>

<file path=xl/ctrlProps/ctrlProp21.xml><?xml version="1.0" encoding="utf-8"?>
<formControlPr xmlns="http://schemas.microsoft.com/office/spreadsheetml/2009/9/main" objectType="CheckBox" fmlaLink="$DH$37" lockText="1" noThreeD="1"/>
</file>

<file path=xl/ctrlProps/ctrlProp22.xml><?xml version="1.0" encoding="utf-8"?>
<formControlPr xmlns="http://schemas.microsoft.com/office/spreadsheetml/2009/9/main" objectType="CheckBox" fmlaLink="$DI$37" lockText="1" noThreeD="1"/>
</file>

<file path=xl/ctrlProps/ctrlProp23.xml><?xml version="1.0" encoding="utf-8"?>
<formControlPr xmlns="http://schemas.microsoft.com/office/spreadsheetml/2009/9/main" objectType="CheckBox" fmlaLink="$DJ$37" lockText="1" noThreeD="1"/>
</file>

<file path=xl/ctrlProps/ctrlProp24.xml><?xml version="1.0" encoding="utf-8"?>
<formControlPr xmlns="http://schemas.microsoft.com/office/spreadsheetml/2009/9/main" objectType="CheckBox" fmlaLink="$DI$38" lockText="1" noThreeD="1"/>
</file>

<file path=xl/ctrlProps/ctrlProp25.xml><?xml version="1.0" encoding="utf-8"?>
<formControlPr xmlns="http://schemas.microsoft.com/office/spreadsheetml/2009/9/main" objectType="CheckBox" fmlaLink="$DJ$38" lockText="1" noThreeD="1"/>
</file>

<file path=xl/ctrlProps/ctrlProp26.xml><?xml version="1.0" encoding="utf-8"?>
<formControlPr xmlns="http://schemas.microsoft.com/office/spreadsheetml/2009/9/main" objectType="CheckBox" fmlaLink="$DK$38" lockText="1" noThreeD="1"/>
</file>

<file path=xl/ctrlProps/ctrlProp27.xml><?xml version="1.0" encoding="utf-8"?>
<formControlPr xmlns="http://schemas.microsoft.com/office/spreadsheetml/2009/9/main" objectType="CheckBox" fmlaLink="$DH$39" lockText="1" noThreeD="1"/>
</file>

<file path=xl/ctrlProps/ctrlProp28.xml><?xml version="1.0" encoding="utf-8"?>
<formControlPr xmlns="http://schemas.microsoft.com/office/spreadsheetml/2009/9/main" objectType="CheckBox" fmlaLink="$DI$39" lockText="1" noThreeD="1"/>
</file>

<file path=xl/ctrlProps/ctrlProp29.xml><?xml version="1.0" encoding="utf-8"?>
<formControlPr xmlns="http://schemas.microsoft.com/office/spreadsheetml/2009/9/main" objectType="CheckBox" fmlaLink="$DJ$39" lockText="1" noThreeD="1"/>
</file>

<file path=xl/ctrlProps/ctrlProp3.xml><?xml version="1.0" encoding="utf-8"?>
<formControlPr xmlns="http://schemas.microsoft.com/office/spreadsheetml/2009/9/main" objectType="CheckBox" fmlaLink="$DI$26" lockText="1" noThreeD="1"/>
</file>

<file path=xl/ctrlProps/ctrlProp30.xml><?xml version="1.0" encoding="utf-8"?>
<formControlPr xmlns="http://schemas.microsoft.com/office/spreadsheetml/2009/9/main" objectType="CheckBox" fmlaLink="$DH$40" lockText="1" noThreeD="1"/>
</file>

<file path=xl/ctrlProps/ctrlProp31.xml><?xml version="1.0" encoding="utf-8"?>
<formControlPr xmlns="http://schemas.microsoft.com/office/spreadsheetml/2009/9/main" objectType="CheckBox" fmlaLink="$DI$40" lockText="1" noThreeD="1"/>
</file>

<file path=xl/ctrlProps/ctrlProp32.xml><?xml version="1.0" encoding="utf-8"?>
<formControlPr xmlns="http://schemas.microsoft.com/office/spreadsheetml/2009/9/main" objectType="CheckBox" fmlaLink="$DJ$40" lockText="1" noThreeD="1"/>
</file>

<file path=xl/ctrlProps/ctrlProp33.xml><?xml version="1.0" encoding="utf-8"?>
<formControlPr xmlns="http://schemas.microsoft.com/office/spreadsheetml/2009/9/main" objectType="CheckBox" fmlaLink="$DK$40" lockText="1" noThreeD="1"/>
</file>

<file path=xl/ctrlProps/ctrlProp34.xml><?xml version="1.0" encoding="utf-8"?>
<formControlPr xmlns="http://schemas.microsoft.com/office/spreadsheetml/2009/9/main" objectType="CheckBox" fmlaLink="$DL$40" lockText="1" noThreeD="1"/>
</file>

<file path=xl/ctrlProps/ctrlProp35.xml><?xml version="1.0" encoding="utf-8"?>
<formControlPr xmlns="http://schemas.microsoft.com/office/spreadsheetml/2009/9/main" objectType="CheckBox" fmlaLink="$DM$40" lockText="1" noThreeD="1"/>
</file>

<file path=xl/ctrlProps/ctrlProp36.xml><?xml version="1.0" encoding="utf-8"?>
<formControlPr xmlns="http://schemas.microsoft.com/office/spreadsheetml/2009/9/main" objectType="CheckBox" fmlaLink="$DN$40" lockText="1" noThreeD="1"/>
</file>

<file path=xl/ctrlProps/ctrlProp37.xml><?xml version="1.0" encoding="utf-8"?>
<formControlPr xmlns="http://schemas.microsoft.com/office/spreadsheetml/2009/9/main" objectType="CheckBox" fmlaLink="$DO$40" lockText="1" noThreeD="1"/>
</file>

<file path=xl/ctrlProps/ctrlProp38.xml><?xml version="1.0" encoding="utf-8"?>
<formControlPr xmlns="http://schemas.microsoft.com/office/spreadsheetml/2009/9/main" objectType="CheckBox" fmlaLink="$DH$38" lockText="1" noThreeD="1"/>
</file>

<file path=xl/ctrlProps/ctrlProp39.xml><?xml version="1.0" encoding="utf-8"?>
<formControlPr xmlns="http://schemas.microsoft.com/office/spreadsheetml/2009/9/main" objectType="CheckBox" fmlaLink="$DH$41" lockText="1" noThreeD="1"/>
</file>

<file path=xl/ctrlProps/ctrlProp4.xml><?xml version="1.0" encoding="utf-8"?>
<formControlPr xmlns="http://schemas.microsoft.com/office/spreadsheetml/2009/9/main" objectType="CheckBox" fmlaLink="$DJ$26" lockText="1" noThreeD="1"/>
</file>

<file path=xl/ctrlProps/ctrlProp40.xml><?xml version="1.0" encoding="utf-8"?>
<formControlPr xmlns="http://schemas.microsoft.com/office/spreadsheetml/2009/9/main" objectType="CheckBox" fmlaLink="$DI$41" lockText="1" noThreeD="1"/>
</file>

<file path=xl/ctrlProps/ctrlProp41.xml><?xml version="1.0" encoding="utf-8"?>
<formControlPr xmlns="http://schemas.microsoft.com/office/spreadsheetml/2009/9/main" objectType="CheckBox" fmlaLink="$DJ$41" lockText="1" noThreeD="1"/>
</file>

<file path=xl/ctrlProps/ctrlProp42.xml><?xml version="1.0" encoding="utf-8"?>
<formControlPr xmlns="http://schemas.microsoft.com/office/spreadsheetml/2009/9/main" objectType="CheckBox" fmlaLink="$DK$41" lockText="1" noThreeD="1"/>
</file>

<file path=xl/ctrlProps/ctrlProp43.xml><?xml version="1.0" encoding="utf-8"?>
<formControlPr xmlns="http://schemas.microsoft.com/office/spreadsheetml/2009/9/main" objectType="CheckBox" fmlaLink="$DL$41" lockText="1" noThreeD="1"/>
</file>

<file path=xl/ctrlProps/ctrlProp44.xml><?xml version="1.0" encoding="utf-8"?>
<formControlPr xmlns="http://schemas.microsoft.com/office/spreadsheetml/2009/9/main" objectType="CheckBox" fmlaLink="$DM$41" lockText="1" noThreeD="1"/>
</file>

<file path=xl/ctrlProps/ctrlProp45.xml><?xml version="1.0" encoding="utf-8"?>
<formControlPr xmlns="http://schemas.microsoft.com/office/spreadsheetml/2009/9/main" objectType="CheckBox" fmlaLink="$DN$41" lockText="1" noThreeD="1"/>
</file>

<file path=xl/ctrlProps/ctrlProp46.xml><?xml version="1.0" encoding="utf-8"?>
<formControlPr xmlns="http://schemas.microsoft.com/office/spreadsheetml/2009/9/main" objectType="CheckBox" fmlaLink="$DH$42" lockText="1" noThreeD="1"/>
</file>

<file path=xl/ctrlProps/ctrlProp47.xml><?xml version="1.0" encoding="utf-8"?>
<formControlPr xmlns="http://schemas.microsoft.com/office/spreadsheetml/2009/9/main" objectType="CheckBox" fmlaLink="$DI$42" lockText="1" noThreeD="1"/>
</file>

<file path=xl/ctrlProps/ctrlProp48.xml><?xml version="1.0" encoding="utf-8"?>
<formControlPr xmlns="http://schemas.microsoft.com/office/spreadsheetml/2009/9/main" objectType="CheckBox" fmlaLink="$DJ$42" lockText="1" noThreeD="1"/>
</file>

<file path=xl/ctrlProps/ctrlProp49.xml><?xml version="1.0" encoding="utf-8"?>
<formControlPr xmlns="http://schemas.microsoft.com/office/spreadsheetml/2009/9/main" objectType="CheckBox" fmlaLink="$DK$42" lockText="1" noThreeD="1"/>
</file>

<file path=xl/ctrlProps/ctrlProp5.xml><?xml version="1.0" encoding="utf-8"?>
<formControlPr xmlns="http://schemas.microsoft.com/office/spreadsheetml/2009/9/main" objectType="CheckBox" fmlaLink="$DK$26" lockText="1" noThreeD="1"/>
</file>

<file path=xl/ctrlProps/ctrlProp50.xml><?xml version="1.0" encoding="utf-8"?>
<formControlPr xmlns="http://schemas.microsoft.com/office/spreadsheetml/2009/9/main" objectType="CheckBox" fmlaLink="$DL$42" lockText="1" noThreeD="1"/>
</file>

<file path=xl/ctrlProps/ctrlProp51.xml><?xml version="1.0" encoding="utf-8"?>
<formControlPr xmlns="http://schemas.microsoft.com/office/spreadsheetml/2009/9/main" objectType="CheckBox" fmlaLink="$DM$42" lockText="1" noThreeD="1"/>
</file>

<file path=xl/ctrlProps/ctrlProp52.xml><?xml version="1.0" encoding="utf-8"?>
<formControlPr xmlns="http://schemas.microsoft.com/office/spreadsheetml/2009/9/main" objectType="CheckBox" fmlaLink="$DN$42" lockText="1" noThreeD="1"/>
</file>

<file path=xl/ctrlProps/ctrlProp53.xml><?xml version="1.0" encoding="utf-8"?>
<formControlPr xmlns="http://schemas.microsoft.com/office/spreadsheetml/2009/9/main" objectType="CheckBox" fmlaLink="$DH$43" lockText="1" noThreeD="1"/>
</file>

<file path=xl/ctrlProps/ctrlProp54.xml><?xml version="1.0" encoding="utf-8"?>
<formControlPr xmlns="http://schemas.microsoft.com/office/spreadsheetml/2009/9/main" objectType="CheckBox" fmlaLink="$DI$43" lockText="1" noThreeD="1"/>
</file>

<file path=xl/ctrlProps/ctrlProp55.xml><?xml version="1.0" encoding="utf-8"?>
<formControlPr xmlns="http://schemas.microsoft.com/office/spreadsheetml/2009/9/main" objectType="CheckBox" fmlaLink="$DJ$43" lockText="1" noThreeD="1"/>
</file>

<file path=xl/ctrlProps/ctrlProp56.xml><?xml version="1.0" encoding="utf-8"?>
<formControlPr xmlns="http://schemas.microsoft.com/office/spreadsheetml/2009/9/main" objectType="CheckBox" fmlaLink="$DK$43" lockText="1" noThreeD="1"/>
</file>

<file path=xl/ctrlProps/ctrlProp57.xml><?xml version="1.0" encoding="utf-8"?>
<formControlPr xmlns="http://schemas.microsoft.com/office/spreadsheetml/2009/9/main" objectType="CheckBox" fmlaLink="$DH$44" lockText="1" noThreeD="1"/>
</file>

<file path=xl/ctrlProps/ctrlProp58.xml><?xml version="1.0" encoding="utf-8"?>
<formControlPr xmlns="http://schemas.microsoft.com/office/spreadsheetml/2009/9/main" objectType="CheckBox" fmlaLink="$DI$44" lockText="1" noThreeD="1"/>
</file>

<file path=xl/ctrlProps/ctrlProp59.xml><?xml version="1.0" encoding="utf-8"?>
<formControlPr xmlns="http://schemas.microsoft.com/office/spreadsheetml/2009/9/main" objectType="CheckBox" fmlaLink="$DJ$44" lockText="1" noThreeD="1"/>
</file>

<file path=xl/ctrlProps/ctrlProp6.xml><?xml version="1.0" encoding="utf-8"?>
<formControlPr xmlns="http://schemas.microsoft.com/office/spreadsheetml/2009/9/main" objectType="CheckBox" fmlaLink="$DI$27" lockText="1" noThreeD="1"/>
</file>

<file path=xl/ctrlProps/ctrlProp60.xml><?xml version="1.0" encoding="utf-8"?>
<formControlPr xmlns="http://schemas.microsoft.com/office/spreadsheetml/2009/9/main" objectType="CheckBox" fmlaLink="$DK$44" lockText="1" noThreeD="1"/>
</file>

<file path=xl/ctrlProps/ctrlProp61.xml><?xml version="1.0" encoding="utf-8"?>
<formControlPr xmlns="http://schemas.microsoft.com/office/spreadsheetml/2009/9/main" objectType="CheckBox" fmlaLink="$DH$46" lockText="1" noThreeD="1"/>
</file>

<file path=xl/ctrlProps/ctrlProp62.xml><?xml version="1.0" encoding="utf-8"?>
<formControlPr xmlns="http://schemas.microsoft.com/office/spreadsheetml/2009/9/main" objectType="CheckBox" fmlaLink="$DI$46" lockText="1" noThreeD="1"/>
</file>

<file path=xl/ctrlProps/ctrlProp63.xml><?xml version="1.0" encoding="utf-8"?>
<formControlPr xmlns="http://schemas.microsoft.com/office/spreadsheetml/2009/9/main" objectType="CheckBox" fmlaLink="$DJ$46" lockText="1" noThreeD="1"/>
</file>

<file path=xl/ctrlProps/ctrlProp64.xml><?xml version="1.0" encoding="utf-8"?>
<formControlPr xmlns="http://schemas.microsoft.com/office/spreadsheetml/2009/9/main" objectType="CheckBox" fmlaLink="$DK$46" lockText="1" noThreeD="1"/>
</file>

<file path=xl/ctrlProps/ctrlProp65.xml><?xml version="1.0" encoding="utf-8"?>
<formControlPr xmlns="http://schemas.microsoft.com/office/spreadsheetml/2009/9/main" objectType="CheckBox" fmlaLink="$DH$48" lockText="1" noThreeD="1"/>
</file>

<file path=xl/ctrlProps/ctrlProp66.xml><?xml version="1.0" encoding="utf-8"?>
<formControlPr xmlns="http://schemas.microsoft.com/office/spreadsheetml/2009/9/main" objectType="CheckBox" fmlaLink="$DI$48" lockText="1" noThreeD="1"/>
</file>

<file path=xl/ctrlProps/ctrlProp67.xml><?xml version="1.0" encoding="utf-8"?>
<formControlPr xmlns="http://schemas.microsoft.com/office/spreadsheetml/2009/9/main" objectType="CheckBox" fmlaLink="$DJ$48" lockText="1" noThreeD="1"/>
</file>

<file path=xl/ctrlProps/ctrlProp68.xml><?xml version="1.0" encoding="utf-8"?>
<formControlPr xmlns="http://schemas.microsoft.com/office/spreadsheetml/2009/9/main" objectType="CheckBox" fmlaLink="$DK$48" lockText="1" noThreeD="1"/>
</file>

<file path=xl/ctrlProps/ctrlProp69.xml><?xml version="1.0" encoding="utf-8"?>
<formControlPr xmlns="http://schemas.microsoft.com/office/spreadsheetml/2009/9/main" objectType="CheckBox" fmlaLink="$DH$50" lockText="1" noThreeD="1"/>
</file>

<file path=xl/ctrlProps/ctrlProp7.xml><?xml version="1.0" encoding="utf-8"?>
<formControlPr xmlns="http://schemas.microsoft.com/office/spreadsheetml/2009/9/main" objectType="CheckBox" fmlaLink="$DJ$27" lockText="1" noThreeD="1"/>
</file>

<file path=xl/ctrlProps/ctrlProp70.xml><?xml version="1.0" encoding="utf-8"?>
<formControlPr xmlns="http://schemas.microsoft.com/office/spreadsheetml/2009/9/main" objectType="CheckBox" fmlaLink="$DI$50" lockText="1" noThreeD="1"/>
</file>

<file path=xl/ctrlProps/ctrlProp71.xml><?xml version="1.0" encoding="utf-8"?>
<formControlPr xmlns="http://schemas.microsoft.com/office/spreadsheetml/2009/9/main" objectType="CheckBox" fmlaLink="$DJ$50" lockText="1" noThreeD="1"/>
</file>

<file path=xl/ctrlProps/ctrlProp72.xml><?xml version="1.0" encoding="utf-8"?>
<formControlPr xmlns="http://schemas.microsoft.com/office/spreadsheetml/2009/9/main" objectType="CheckBox" fmlaLink="$DO$50" lockText="1" noThreeD="1"/>
</file>

<file path=xl/ctrlProps/ctrlProp73.xml><?xml version="1.0" encoding="utf-8"?>
<formControlPr xmlns="http://schemas.microsoft.com/office/spreadsheetml/2009/9/main" objectType="CheckBox" fmlaLink="$DK$50" lockText="1" noThreeD="1"/>
</file>

<file path=xl/ctrlProps/ctrlProp74.xml><?xml version="1.0" encoding="utf-8"?>
<formControlPr xmlns="http://schemas.microsoft.com/office/spreadsheetml/2009/9/main" objectType="CheckBox" fmlaLink="$DL$50" lockText="1" noThreeD="1"/>
</file>

<file path=xl/ctrlProps/ctrlProp75.xml><?xml version="1.0" encoding="utf-8"?>
<formControlPr xmlns="http://schemas.microsoft.com/office/spreadsheetml/2009/9/main" objectType="CheckBox" fmlaLink="$DM$50" lockText="1" noThreeD="1"/>
</file>

<file path=xl/ctrlProps/ctrlProp76.xml><?xml version="1.0" encoding="utf-8"?>
<formControlPr xmlns="http://schemas.microsoft.com/office/spreadsheetml/2009/9/main" objectType="CheckBox" fmlaLink="$DN$50" lockText="1" noThreeD="1"/>
</file>

<file path=xl/ctrlProps/ctrlProp77.xml><?xml version="1.0" encoding="utf-8"?>
<formControlPr xmlns="http://schemas.microsoft.com/office/spreadsheetml/2009/9/main" objectType="CheckBox" fmlaLink="$DP$50" lockText="1" noThreeD="1"/>
</file>

<file path=xl/ctrlProps/ctrlProp78.xml><?xml version="1.0" encoding="utf-8"?>
<formControlPr xmlns="http://schemas.microsoft.com/office/spreadsheetml/2009/9/main" objectType="CheckBox" fmlaLink="$DQ$50" lockText="1" noThreeD="1"/>
</file>

<file path=xl/ctrlProps/ctrlProp79.xml><?xml version="1.0" encoding="utf-8"?>
<formControlPr xmlns="http://schemas.microsoft.com/office/spreadsheetml/2009/9/main" objectType="CheckBox" fmlaLink="$DI$32" lockText="1" noThreeD="1"/>
</file>

<file path=xl/ctrlProps/ctrlProp8.xml><?xml version="1.0" encoding="utf-8"?>
<formControlPr xmlns="http://schemas.microsoft.com/office/spreadsheetml/2009/9/main" objectType="CheckBox" fmlaLink="$DK$27" lockText="1" noThreeD="1"/>
</file>

<file path=xl/ctrlProps/ctrlProp80.xml><?xml version="1.0" encoding="utf-8"?>
<formControlPr xmlns="http://schemas.microsoft.com/office/spreadsheetml/2009/9/main" objectType="CheckBox" fmlaLink="$DI$33" lockText="1" noThreeD="1"/>
</file>

<file path=xl/ctrlProps/ctrlProp81.xml><?xml version="1.0" encoding="utf-8"?>
<formControlPr xmlns="http://schemas.microsoft.com/office/spreadsheetml/2009/9/main" objectType="CheckBox" fmlaLink="$DJ$32" lockText="1" noThreeD="1"/>
</file>

<file path=xl/ctrlProps/ctrlProp82.xml><?xml version="1.0" encoding="utf-8"?>
<formControlPr xmlns="http://schemas.microsoft.com/office/spreadsheetml/2009/9/main" objectType="CheckBox" fmlaLink="$DK$32" lockText="1" noThreeD="1"/>
</file>

<file path=xl/ctrlProps/ctrlProp83.xml><?xml version="1.0" encoding="utf-8"?>
<formControlPr xmlns="http://schemas.microsoft.com/office/spreadsheetml/2009/9/main" objectType="CheckBox" fmlaLink="$DL$32" lockText="1" noThreeD="1"/>
</file>

<file path=xl/ctrlProps/ctrlProp84.xml><?xml version="1.0" encoding="utf-8"?>
<formControlPr xmlns="http://schemas.microsoft.com/office/spreadsheetml/2009/9/main" objectType="CheckBox" fmlaLink="$DM$32" lockText="1" noThreeD="1"/>
</file>

<file path=xl/ctrlProps/ctrlProp85.xml><?xml version="1.0" encoding="utf-8"?>
<formControlPr xmlns="http://schemas.microsoft.com/office/spreadsheetml/2009/9/main" objectType="CheckBox" fmlaLink="$DN$32" lockText="1" noThreeD="1"/>
</file>

<file path=xl/ctrlProps/ctrlProp86.xml><?xml version="1.0" encoding="utf-8"?>
<formControlPr xmlns="http://schemas.microsoft.com/office/spreadsheetml/2009/9/main" objectType="CheckBox" fmlaLink="$DO$32" lockText="1" noThreeD="1"/>
</file>

<file path=xl/ctrlProps/ctrlProp87.xml><?xml version="1.0" encoding="utf-8"?>
<formControlPr xmlns="http://schemas.microsoft.com/office/spreadsheetml/2009/9/main" objectType="CheckBox" fmlaLink="$DP$32" lockText="1" noThreeD="1"/>
</file>

<file path=xl/ctrlProps/ctrlProp88.xml><?xml version="1.0" encoding="utf-8"?>
<formControlPr xmlns="http://schemas.microsoft.com/office/spreadsheetml/2009/9/main" objectType="CheckBox" fmlaLink="$DQ$32" lockText="1" noThreeD="1"/>
</file>

<file path=xl/ctrlProps/ctrlProp89.xml><?xml version="1.0" encoding="utf-8"?>
<formControlPr xmlns="http://schemas.microsoft.com/office/spreadsheetml/2009/9/main" objectType="CheckBox" fmlaLink="$DR$32" lockText="1" noThreeD="1"/>
</file>

<file path=xl/ctrlProps/ctrlProp9.xml><?xml version="1.0" encoding="utf-8"?>
<formControlPr xmlns="http://schemas.microsoft.com/office/spreadsheetml/2009/9/main" objectType="CheckBox" fmlaLink="$DI$28" lockText="1" noThreeD="1"/>
</file>

<file path=xl/ctrlProps/ctrlProp90.xml><?xml version="1.0" encoding="utf-8"?>
<formControlPr xmlns="http://schemas.microsoft.com/office/spreadsheetml/2009/9/main" objectType="CheckBox" fmlaLink="$DS$32" lockText="1" noThreeD="1"/>
</file>

<file path=xl/ctrlProps/ctrlProp91.xml><?xml version="1.0" encoding="utf-8"?>
<formControlPr xmlns="http://schemas.microsoft.com/office/spreadsheetml/2009/9/main" objectType="CheckBox" fmlaLink="$DT$32" lockText="1" noThreeD="1"/>
</file>

<file path=xl/ctrlProps/ctrlProp92.xml><?xml version="1.0" encoding="utf-8"?>
<formControlPr xmlns="http://schemas.microsoft.com/office/spreadsheetml/2009/9/main" objectType="CheckBox" fmlaLink="$DU$32" lockText="1" noThreeD="1"/>
</file>

<file path=xl/ctrlProps/ctrlProp93.xml><?xml version="1.0" encoding="utf-8"?>
<formControlPr xmlns="http://schemas.microsoft.com/office/spreadsheetml/2009/9/main" objectType="CheckBox" fmlaLink="$DV$32" lockText="1" noThreeD="1"/>
</file>

<file path=xl/ctrlProps/ctrlProp94.xml><?xml version="1.0" encoding="utf-8"?>
<formControlPr xmlns="http://schemas.microsoft.com/office/spreadsheetml/2009/9/main" objectType="CheckBox" fmlaLink="$DW$32" lockText="1" noThreeD="1"/>
</file>

<file path=xl/ctrlProps/ctrlProp95.xml><?xml version="1.0" encoding="utf-8"?>
<formControlPr xmlns="http://schemas.microsoft.com/office/spreadsheetml/2009/9/main" objectType="CheckBox" fmlaLink="$DX$32" lockText="1" noThreeD="1"/>
</file>

<file path=xl/ctrlProps/ctrlProp96.xml><?xml version="1.0" encoding="utf-8"?>
<formControlPr xmlns="http://schemas.microsoft.com/office/spreadsheetml/2009/9/main" objectType="CheckBox" fmlaLink="$DY$32" lockText="1" noThreeD="1"/>
</file>

<file path=xl/ctrlProps/ctrlProp97.xml><?xml version="1.0" encoding="utf-8"?>
<formControlPr xmlns="http://schemas.microsoft.com/office/spreadsheetml/2009/9/main" objectType="CheckBox" fmlaLink="$DJ$33" lockText="1" noThreeD="1"/>
</file>

<file path=xl/ctrlProps/ctrlProp98.xml><?xml version="1.0" encoding="utf-8"?>
<formControlPr xmlns="http://schemas.microsoft.com/office/spreadsheetml/2009/9/main" objectType="CheckBox" fmlaLink="$DK$33" lockText="1" noThreeD="1"/>
</file>

<file path=xl/ctrlProps/ctrlProp99.xml><?xml version="1.0" encoding="utf-8"?>
<formControlPr xmlns="http://schemas.microsoft.com/office/spreadsheetml/2009/9/main" objectType="CheckBox" fmlaLink="$DL$33" lockText="1" noThreeD="1"/>
</file>

<file path=xl/drawings/drawing1.xml><?xml version="1.0" encoding="utf-8"?>
<xdr:wsDr xmlns:xdr="http://schemas.openxmlformats.org/drawingml/2006/spreadsheetDrawing" xmlns:a="http://schemas.openxmlformats.org/drawingml/2006/main">
  <xdr:twoCellAnchor>
    <xdr:from>
      <xdr:col>8</xdr:col>
      <xdr:colOff>16564</xdr:colOff>
      <xdr:row>37</xdr:row>
      <xdr:rowOff>22816</xdr:rowOff>
    </xdr:from>
    <xdr:to>
      <xdr:col>8</xdr:col>
      <xdr:colOff>94953</xdr:colOff>
      <xdr:row>38</xdr:row>
      <xdr:rowOff>142430</xdr:rowOff>
    </xdr:to>
    <xdr:sp macro="" textlink="">
      <xdr:nvSpPr>
        <xdr:cNvPr id="5" name="右大かっこ 4">
          <a:extLst>
            <a:ext uri="{FF2B5EF4-FFF2-40B4-BE49-F238E27FC236}">
              <a16:creationId xmlns:a16="http://schemas.microsoft.com/office/drawing/2014/main" id="{00000000-0008-0000-0000-000005000000}"/>
            </a:ext>
          </a:extLst>
        </xdr:cNvPr>
        <xdr:cNvSpPr/>
      </xdr:nvSpPr>
      <xdr:spPr>
        <a:xfrm>
          <a:off x="1250957" y="6390620"/>
          <a:ext cx="78389" cy="291717"/>
        </a:xfrm>
        <a:prstGeom prst="rightBracket">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000"/>
        </a:p>
      </xdr:txBody>
    </xdr:sp>
    <xdr:clientData/>
  </xdr:twoCellAnchor>
  <xdr:twoCellAnchor>
    <xdr:from>
      <xdr:col>0</xdr:col>
      <xdr:colOff>68576</xdr:colOff>
      <xdr:row>37</xdr:row>
      <xdr:rowOff>24987</xdr:rowOff>
    </xdr:from>
    <xdr:to>
      <xdr:col>0</xdr:col>
      <xdr:colOff>145865</xdr:colOff>
      <xdr:row>38</xdr:row>
      <xdr:rowOff>142701</xdr:rowOff>
    </xdr:to>
    <xdr:sp macro="" textlink="">
      <xdr:nvSpPr>
        <xdr:cNvPr id="6" name="左大かっこ 5">
          <a:extLst>
            <a:ext uri="{FF2B5EF4-FFF2-40B4-BE49-F238E27FC236}">
              <a16:creationId xmlns:a16="http://schemas.microsoft.com/office/drawing/2014/main" id="{00000000-0008-0000-0000-000006000000}"/>
            </a:ext>
          </a:extLst>
        </xdr:cNvPr>
        <xdr:cNvSpPr/>
      </xdr:nvSpPr>
      <xdr:spPr>
        <a:xfrm>
          <a:off x="68576" y="6392791"/>
          <a:ext cx="77289" cy="289817"/>
        </a:xfrm>
        <a:prstGeom prst="leftBracket">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000"/>
        </a:p>
      </xdr:txBody>
    </xdr:sp>
    <xdr:clientData/>
  </xdr:twoCellAnchor>
  <mc:AlternateContent xmlns:mc="http://schemas.openxmlformats.org/markup-compatibility/2006">
    <mc:Choice xmlns:a14="http://schemas.microsoft.com/office/drawing/2010/main" Requires="a14">
      <xdr:twoCellAnchor editAs="oneCell">
        <xdr:from>
          <xdr:col>77</xdr:col>
          <xdr:colOff>76200</xdr:colOff>
          <xdr:row>33</xdr:row>
          <xdr:rowOff>0</xdr:rowOff>
        </xdr:from>
        <xdr:to>
          <xdr:col>87</xdr:col>
          <xdr:colOff>50800</xdr:colOff>
          <xdr:row>34</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症状無し</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73</xdr:col>
          <xdr:colOff>76200</xdr:colOff>
          <xdr:row>36</xdr:row>
          <xdr:rowOff>6350</xdr:rowOff>
        </xdr:from>
        <xdr:to>
          <xdr:col>83</xdr:col>
          <xdr:colOff>50800</xdr:colOff>
          <xdr:row>37</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問題行動無し</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34</xdr:col>
          <xdr:colOff>120650</xdr:colOff>
          <xdr:row>25</xdr:row>
          <xdr:rowOff>6350</xdr:rowOff>
        </xdr:from>
        <xdr:to>
          <xdr:col>37</xdr:col>
          <xdr:colOff>127000</xdr:colOff>
          <xdr:row>26</xdr:row>
          <xdr:rowOff>12700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48</xdr:col>
          <xdr:colOff>114300</xdr:colOff>
          <xdr:row>25</xdr:row>
          <xdr:rowOff>31750</xdr:rowOff>
        </xdr:from>
        <xdr:to>
          <xdr:col>51</xdr:col>
          <xdr:colOff>88900</xdr:colOff>
          <xdr:row>26</xdr:row>
          <xdr:rowOff>12700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66</xdr:col>
          <xdr:colOff>95250</xdr:colOff>
          <xdr:row>14</xdr:row>
          <xdr:rowOff>0</xdr:rowOff>
        </xdr:from>
        <xdr:to>
          <xdr:col>73</xdr:col>
          <xdr:colOff>88900</xdr:colOff>
          <xdr:row>15</xdr:row>
          <xdr:rowOff>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74</xdr:col>
          <xdr:colOff>95250</xdr:colOff>
          <xdr:row>14</xdr:row>
          <xdr:rowOff>0</xdr:rowOff>
        </xdr:from>
        <xdr:to>
          <xdr:col>80</xdr:col>
          <xdr:colOff>57150</xdr:colOff>
          <xdr:row>15</xdr:row>
          <xdr:rowOff>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83</xdr:col>
          <xdr:colOff>95250</xdr:colOff>
          <xdr:row>14</xdr:row>
          <xdr:rowOff>12700</xdr:rowOff>
        </xdr:from>
        <xdr:to>
          <xdr:col>89</xdr:col>
          <xdr:colOff>0</xdr:colOff>
          <xdr:row>15</xdr:row>
          <xdr:rowOff>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90</xdr:col>
          <xdr:colOff>95250</xdr:colOff>
          <xdr:row>14</xdr:row>
          <xdr:rowOff>6350</xdr:rowOff>
        </xdr:from>
        <xdr:to>
          <xdr:col>96</xdr:col>
          <xdr:colOff>0</xdr:colOff>
          <xdr:row>15</xdr:row>
          <xdr:rowOff>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70</xdr:col>
          <xdr:colOff>95250</xdr:colOff>
          <xdr:row>15</xdr:row>
          <xdr:rowOff>6350</xdr:rowOff>
        </xdr:from>
        <xdr:to>
          <xdr:col>76</xdr:col>
          <xdr:colOff>88900</xdr:colOff>
          <xdr:row>16</xdr:row>
          <xdr:rowOff>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77</xdr:col>
          <xdr:colOff>95250</xdr:colOff>
          <xdr:row>15</xdr:row>
          <xdr:rowOff>12700</xdr:rowOff>
        </xdr:from>
        <xdr:to>
          <xdr:col>85</xdr:col>
          <xdr:colOff>0</xdr:colOff>
          <xdr:row>16</xdr:row>
          <xdr:rowOff>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85</xdr:col>
          <xdr:colOff>95250</xdr:colOff>
          <xdr:row>15</xdr:row>
          <xdr:rowOff>6350</xdr:rowOff>
        </xdr:from>
        <xdr:to>
          <xdr:col>91</xdr:col>
          <xdr:colOff>107950</xdr:colOff>
          <xdr:row>16</xdr:row>
          <xdr:rowOff>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74</xdr:col>
          <xdr:colOff>95250</xdr:colOff>
          <xdr:row>17</xdr:row>
          <xdr:rowOff>0</xdr:rowOff>
        </xdr:from>
        <xdr:to>
          <xdr:col>81</xdr:col>
          <xdr:colOff>107950</xdr:colOff>
          <xdr:row>18</xdr:row>
          <xdr:rowOff>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83</xdr:col>
          <xdr:colOff>95250</xdr:colOff>
          <xdr:row>17</xdr:row>
          <xdr:rowOff>12700</xdr:rowOff>
        </xdr:from>
        <xdr:to>
          <xdr:col>88</xdr:col>
          <xdr:colOff>0</xdr:colOff>
          <xdr:row>18</xdr:row>
          <xdr:rowOff>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90</xdr:col>
          <xdr:colOff>95250</xdr:colOff>
          <xdr:row>16</xdr:row>
          <xdr:rowOff>139700</xdr:rowOff>
        </xdr:from>
        <xdr:to>
          <xdr:col>94</xdr:col>
          <xdr:colOff>50800</xdr:colOff>
          <xdr:row>18</xdr:row>
          <xdr:rowOff>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66</xdr:col>
          <xdr:colOff>95250</xdr:colOff>
          <xdr:row>18</xdr:row>
          <xdr:rowOff>139700</xdr:rowOff>
        </xdr:from>
        <xdr:to>
          <xdr:col>70</xdr:col>
          <xdr:colOff>50800</xdr:colOff>
          <xdr:row>20</xdr:row>
          <xdr:rowOff>12700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74</xdr:col>
          <xdr:colOff>95250</xdr:colOff>
          <xdr:row>18</xdr:row>
          <xdr:rowOff>139700</xdr:rowOff>
        </xdr:from>
        <xdr:to>
          <xdr:col>78</xdr:col>
          <xdr:colOff>50800</xdr:colOff>
          <xdr:row>20</xdr:row>
          <xdr:rowOff>12700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83</xdr:col>
          <xdr:colOff>95250</xdr:colOff>
          <xdr:row>18</xdr:row>
          <xdr:rowOff>139700</xdr:rowOff>
        </xdr:from>
        <xdr:to>
          <xdr:col>87</xdr:col>
          <xdr:colOff>50800</xdr:colOff>
          <xdr:row>20</xdr:row>
          <xdr:rowOff>12700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66</xdr:col>
          <xdr:colOff>95250</xdr:colOff>
          <xdr:row>21</xdr:row>
          <xdr:rowOff>0</xdr:rowOff>
        </xdr:from>
        <xdr:to>
          <xdr:col>71</xdr:col>
          <xdr:colOff>12700</xdr:colOff>
          <xdr:row>22</xdr:row>
          <xdr:rowOff>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74</xdr:col>
          <xdr:colOff>95250</xdr:colOff>
          <xdr:row>21</xdr:row>
          <xdr:rowOff>6350</xdr:rowOff>
        </xdr:from>
        <xdr:to>
          <xdr:col>81</xdr:col>
          <xdr:colOff>50800</xdr:colOff>
          <xdr:row>22</xdr:row>
          <xdr:rowOff>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83</xdr:col>
          <xdr:colOff>95250</xdr:colOff>
          <xdr:row>21</xdr:row>
          <xdr:rowOff>0</xdr:rowOff>
        </xdr:from>
        <xdr:to>
          <xdr:col>90</xdr:col>
          <xdr:colOff>50800</xdr:colOff>
          <xdr:row>21</xdr:row>
          <xdr:rowOff>152400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90</xdr:col>
          <xdr:colOff>95250</xdr:colOff>
          <xdr:row>21</xdr:row>
          <xdr:rowOff>0</xdr:rowOff>
        </xdr:from>
        <xdr:to>
          <xdr:col>97</xdr:col>
          <xdr:colOff>88900</xdr:colOff>
          <xdr:row>22</xdr:row>
          <xdr:rowOff>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98</xdr:col>
          <xdr:colOff>95250</xdr:colOff>
          <xdr:row>20</xdr:row>
          <xdr:rowOff>152400</xdr:rowOff>
        </xdr:from>
        <xdr:to>
          <xdr:col>105</xdr:col>
          <xdr:colOff>12700</xdr:colOff>
          <xdr:row>22</xdr:row>
          <xdr:rowOff>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66</xdr:col>
          <xdr:colOff>95250</xdr:colOff>
          <xdr:row>22</xdr:row>
          <xdr:rowOff>6350</xdr:rowOff>
        </xdr:from>
        <xdr:to>
          <xdr:col>73</xdr:col>
          <xdr:colOff>88900</xdr:colOff>
          <xdr:row>23</xdr:row>
          <xdr:rowOff>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74</xdr:col>
          <xdr:colOff>95250</xdr:colOff>
          <xdr:row>22</xdr:row>
          <xdr:rowOff>6350</xdr:rowOff>
        </xdr:from>
        <xdr:to>
          <xdr:col>81</xdr:col>
          <xdr:colOff>88900</xdr:colOff>
          <xdr:row>22</xdr:row>
          <xdr:rowOff>152400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83</xdr:col>
          <xdr:colOff>95250</xdr:colOff>
          <xdr:row>22</xdr:row>
          <xdr:rowOff>6350</xdr:rowOff>
        </xdr:from>
        <xdr:to>
          <xdr:col>89</xdr:col>
          <xdr:colOff>12700</xdr:colOff>
          <xdr:row>23</xdr:row>
          <xdr:rowOff>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66</xdr:col>
          <xdr:colOff>95250</xdr:colOff>
          <xdr:row>17</xdr:row>
          <xdr:rowOff>0</xdr:rowOff>
        </xdr:from>
        <xdr:to>
          <xdr:col>73</xdr:col>
          <xdr:colOff>12700</xdr:colOff>
          <xdr:row>18</xdr:row>
          <xdr:rowOff>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66</xdr:col>
          <xdr:colOff>95250</xdr:colOff>
          <xdr:row>24</xdr:row>
          <xdr:rowOff>0</xdr:rowOff>
        </xdr:from>
        <xdr:to>
          <xdr:col>74</xdr:col>
          <xdr:colOff>88900</xdr:colOff>
          <xdr:row>25</xdr:row>
          <xdr:rowOff>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74</xdr:col>
          <xdr:colOff>95250</xdr:colOff>
          <xdr:row>23</xdr:row>
          <xdr:rowOff>171450</xdr:rowOff>
        </xdr:from>
        <xdr:to>
          <xdr:col>81</xdr:col>
          <xdr:colOff>88900</xdr:colOff>
          <xdr:row>25</xdr:row>
          <xdr:rowOff>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83</xdr:col>
          <xdr:colOff>95250</xdr:colOff>
          <xdr:row>24</xdr:row>
          <xdr:rowOff>0</xdr:rowOff>
        </xdr:from>
        <xdr:to>
          <xdr:col>90</xdr:col>
          <xdr:colOff>50800</xdr:colOff>
          <xdr:row>24</xdr:row>
          <xdr:rowOff>152400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90</xdr:col>
          <xdr:colOff>95250</xdr:colOff>
          <xdr:row>24</xdr:row>
          <xdr:rowOff>6350</xdr:rowOff>
        </xdr:from>
        <xdr:to>
          <xdr:col>97</xdr:col>
          <xdr:colOff>12700</xdr:colOff>
          <xdr:row>25</xdr:row>
          <xdr:rowOff>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98</xdr:col>
          <xdr:colOff>95250</xdr:colOff>
          <xdr:row>24</xdr:row>
          <xdr:rowOff>0</xdr:rowOff>
        </xdr:from>
        <xdr:to>
          <xdr:col>106</xdr:col>
          <xdr:colOff>0</xdr:colOff>
          <xdr:row>25</xdr:row>
          <xdr:rowOff>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66</xdr:col>
          <xdr:colOff>95250</xdr:colOff>
          <xdr:row>25</xdr:row>
          <xdr:rowOff>12700</xdr:rowOff>
        </xdr:from>
        <xdr:to>
          <xdr:col>80</xdr:col>
          <xdr:colOff>50800</xdr:colOff>
          <xdr:row>26</xdr:row>
          <xdr:rowOff>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83</xdr:col>
          <xdr:colOff>95250</xdr:colOff>
          <xdr:row>25</xdr:row>
          <xdr:rowOff>6350</xdr:rowOff>
        </xdr:from>
        <xdr:to>
          <xdr:col>89</xdr:col>
          <xdr:colOff>50800</xdr:colOff>
          <xdr:row>26</xdr:row>
          <xdr:rowOff>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66</xdr:col>
          <xdr:colOff>95250</xdr:colOff>
          <xdr:row>27</xdr:row>
          <xdr:rowOff>0</xdr:rowOff>
        </xdr:from>
        <xdr:to>
          <xdr:col>73</xdr:col>
          <xdr:colOff>50800</xdr:colOff>
          <xdr:row>28</xdr:row>
          <xdr:rowOff>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74</xdr:col>
          <xdr:colOff>95250</xdr:colOff>
          <xdr:row>27</xdr:row>
          <xdr:rowOff>0</xdr:rowOff>
        </xdr:from>
        <xdr:to>
          <xdr:col>81</xdr:col>
          <xdr:colOff>88900</xdr:colOff>
          <xdr:row>28</xdr:row>
          <xdr:rowOff>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83</xdr:col>
          <xdr:colOff>95250</xdr:colOff>
          <xdr:row>27</xdr:row>
          <xdr:rowOff>0</xdr:rowOff>
        </xdr:from>
        <xdr:to>
          <xdr:col>88</xdr:col>
          <xdr:colOff>57150</xdr:colOff>
          <xdr:row>28</xdr:row>
          <xdr:rowOff>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90</xdr:col>
          <xdr:colOff>95250</xdr:colOff>
          <xdr:row>27</xdr:row>
          <xdr:rowOff>6350</xdr:rowOff>
        </xdr:from>
        <xdr:to>
          <xdr:col>95</xdr:col>
          <xdr:colOff>57150</xdr:colOff>
          <xdr:row>28</xdr:row>
          <xdr:rowOff>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98</xdr:col>
          <xdr:colOff>95250</xdr:colOff>
          <xdr:row>27</xdr:row>
          <xdr:rowOff>0</xdr:rowOff>
        </xdr:from>
        <xdr:to>
          <xdr:col>107</xdr:col>
          <xdr:colOff>50800</xdr:colOff>
          <xdr:row>28</xdr:row>
          <xdr:rowOff>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66</xdr:col>
          <xdr:colOff>95250</xdr:colOff>
          <xdr:row>27</xdr:row>
          <xdr:rowOff>158750</xdr:rowOff>
        </xdr:from>
        <xdr:to>
          <xdr:col>75</xdr:col>
          <xdr:colOff>0</xdr:colOff>
          <xdr:row>29</xdr:row>
          <xdr:rowOff>12700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75</xdr:col>
          <xdr:colOff>95250</xdr:colOff>
          <xdr:row>28</xdr:row>
          <xdr:rowOff>0</xdr:rowOff>
        </xdr:from>
        <xdr:to>
          <xdr:col>81</xdr:col>
          <xdr:colOff>0</xdr:colOff>
          <xdr:row>29</xdr:row>
          <xdr:rowOff>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66</xdr:col>
          <xdr:colOff>95250</xdr:colOff>
          <xdr:row>30</xdr:row>
          <xdr:rowOff>6350</xdr:rowOff>
        </xdr:from>
        <xdr:to>
          <xdr:col>72</xdr:col>
          <xdr:colOff>88900</xdr:colOff>
          <xdr:row>31</xdr:row>
          <xdr:rowOff>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74</xdr:col>
          <xdr:colOff>95250</xdr:colOff>
          <xdr:row>30</xdr:row>
          <xdr:rowOff>0</xdr:rowOff>
        </xdr:from>
        <xdr:to>
          <xdr:col>83</xdr:col>
          <xdr:colOff>57150</xdr:colOff>
          <xdr:row>31</xdr:row>
          <xdr:rowOff>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83</xdr:col>
          <xdr:colOff>95250</xdr:colOff>
          <xdr:row>29</xdr:row>
          <xdr:rowOff>171450</xdr:rowOff>
        </xdr:from>
        <xdr:to>
          <xdr:col>88</xdr:col>
          <xdr:colOff>57150</xdr:colOff>
          <xdr:row>31</xdr:row>
          <xdr:rowOff>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90</xdr:col>
          <xdr:colOff>95250</xdr:colOff>
          <xdr:row>30</xdr:row>
          <xdr:rowOff>0</xdr:rowOff>
        </xdr:from>
        <xdr:to>
          <xdr:col>96</xdr:col>
          <xdr:colOff>50800</xdr:colOff>
          <xdr:row>31</xdr:row>
          <xdr:rowOff>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66</xdr:col>
          <xdr:colOff>95250</xdr:colOff>
          <xdr:row>32</xdr:row>
          <xdr:rowOff>0</xdr:rowOff>
        </xdr:from>
        <xdr:to>
          <xdr:col>71</xdr:col>
          <xdr:colOff>50800</xdr:colOff>
          <xdr:row>33</xdr:row>
          <xdr:rowOff>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74</xdr:col>
          <xdr:colOff>95250</xdr:colOff>
          <xdr:row>32</xdr:row>
          <xdr:rowOff>0</xdr:rowOff>
        </xdr:from>
        <xdr:to>
          <xdr:col>79</xdr:col>
          <xdr:colOff>57150</xdr:colOff>
          <xdr:row>33</xdr:row>
          <xdr:rowOff>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83</xdr:col>
          <xdr:colOff>95250</xdr:colOff>
          <xdr:row>31</xdr:row>
          <xdr:rowOff>158750</xdr:rowOff>
        </xdr:from>
        <xdr:to>
          <xdr:col>88</xdr:col>
          <xdr:colOff>50800</xdr:colOff>
          <xdr:row>33</xdr:row>
          <xdr:rowOff>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90</xdr:col>
          <xdr:colOff>95250</xdr:colOff>
          <xdr:row>31</xdr:row>
          <xdr:rowOff>171450</xdr:rowOff>
        </xdr:from>
        <xdr:to>
          <xdr:col>96</xdr:col>
          <xdr:colOff>12700</xdr:colOff>
          <xdr:row>33</xdr:row>
          <xdr:rowOff>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66</xdr:col>
          <xdr:colOff>95250</xdr:colOff>
          <xdr:row>34</xdr:row>
          <xdr:rowOff>0</xdr:rowOff>
        </xdr:from>
        <xdr:to>
          <xdr:col>75</xdr:col>
          <xdr:colOff>88900</xdr:colOff>
          <xdr:row>35</xdr:row>
          <xdr:rowOff>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75</xdr:col>
          <xdr:colOff>95250</xdr:colOff>
          <xdr:row>34</xdr:row>
          <xdr:rowOff>0</xdr:rowOff>
        </xdr:from>
        <xdr:to>
          <xdr:col>82</xdr:col>
          <xdr:colOff>50800</xdr:colOff>
          <xdr:row>35</xdr:row>
          <xdr:rowOff>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83</xdr:col>
          <xdr:colOff>95250</xdr:colOff>
          <xdr:row>33</xdr:row>
          <xdr:rowOff>158750</xdr:rowOff>
        </xdr:from>
        <xdr:to>
          <xdr:col>90</xdr:col>
          <xdr:colOff>50800</xdr:colOff>
          <xdr:row>35</xdr:row>
          <xdr:rowOff>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66</xdr:col>
          <xdr:colOff>95250</xdr:colOff>
          <xdr:row>35</xdr:row>
          <xdr:rowOff>12700</xdr:rowOff>
        </xdr:from>
        <xdr:to>
          <xdr:col>72</xdr:col>
          <xdr:colOff>0</xdr:colOff>
          <xdr:row>36</xdr:row>
          <xdr:rowOff>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66</xdr:col>
          <xdr:colOff>95250</xdr:colOff>
          <xdr:row>37</xdr:row>
          <xdr:rowOff>0</xdr:rowOff>
        </xdr:from>
        <xdr:to>
          <xdr:col>71</xdr:col>
          <xdr:colOff>50800</xdr:colOff>
          <xdr:row>38</xdr:row>
          <xdr:rowOff>12700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74</xdr:col>
          <xdr:colOff>95250</xdr:colOff>
          <xdr:row>37</xdr:row>
          <xdr:rowOff>6350</xdr:rowOff>
        </xdr:from>
        <xdr:to>
          <xdr:col>79</xdr:col>
          <xdr:colOff>12700</xdr:colOff>
          <xdr:row>38</xdr:row>
          <xdr:rowOff>12700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83</xdr:col>
          <xdr:colOff>95250</xdr:colOff>
          <xdr:row>37</xdr:row>
          <xdr:rowOff>0</xdr:rowOff>
        </xdr:from>
        <xdr:to>
          <xdr:col>90</xdr:col>
          <xdr:colOff>50800</xdr:colOff>
          <xdr:row>38</xdr:row>
          <xdr:rowOff>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90</xdr:col>
          <xdr:colOff>95250</xdr:colOff>
          <xdr:row>36</xdr:row>
          <xdr:rowOff>158750</xdr:rowOff>
        </xdr:from>
        <xdr:to>
          <xdr:col>96</xdr:col>
          <xdr:colOff>12700</xdr:colOff>
          <xdr:row>38</xdr:row>
          <xdr:rowOff>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66</xdr:col>
          <xdr:colOff>95250</xdr:colOff>
          <xdr:row>38</xdr:row>
          <xdr:rowOff>171450</xdr:rowOff>
        </xdr:from>
        <xdr:to>
          <xdr:col>76</xdr:col>
          <xdr:colOff>50800</xdr:colOff>
          <xdr:row>40</xdr:row>
          <xdr:rowOff>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78</xdr:col>
          <xdr:colOff>95250</xdr:colOff>
          <xdr:row>39</xdr:row>
          <xdr:rowOff>0</xdr:rowOff>
        </xdr:from>
        <xdr:to>
          <xdr:col>89</xdr:col>
          <xdr:colOff>107950</xdr:colOff>
          <xdr:row>40</xdr:row>
          <xdr:rowOff>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90</xdr:col>
          <xdr:colOff>95250</xdr:colOff>
          <xdr:row>38</xdr:row>
          <xdr:rowOff>165100</xdr:rowOff>
        </xdr:from>
        <xdr:to>
          <xdr:col>97</xdr:col>
          <xdr:colOff>88900</xdr:colOff>
          <xdr:row>39</xdr:row>
          <xdr:rowOff>152400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66</xdr:col>
          <xdr:colOff>95250</xdr:colOff>
          <xdr:row>41</xdr:row>
          <xdr:rowOff>19050</xdr:rowOff>
        </xdr:from>
        <xdr:to>
          <xdr:col>74</xdr:col>
          <xdr:colOff>88900</xdr:colOff>
          <xdr:row>42</xdr:row>
          <xdr:rowOff>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66</xdr:col>
          <xdr:colOff>95250</xdr:colOff>
          <xdr:row>40</xdr:row>
          <xdr:rowOff>19050</xdr:rowOff>
        </xdr:from>
        <xdr:to>
          <xdr:col>79</xdr:col>
          <xdr:colOff>50800</xdr:colOff>
          <xdr:row>41</xdr:row>
          <xdr:rowOff>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80</xdr:col>
          <xdr:colOff>95250</xdr:colOff>
          <xdr:row>40</xdr:row>
          <xdr:rowOff>0</xdr:rowOff>
        </xdr:from>
        <xdr:to>
          <xdr:col>88</xdr:col>
          <xdr:colOff>0</xdr:colOff>
          <xdr:row>41</xdr:row>
          <xdr:rowOff>12700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90</xdr:col>
          <xdr:colOff>95250</xdr:colOff>
          <xdr:row>40</xdr:row>
          <xdr:rowOff>0</xdr:rowOff>
        </xdr:from>
        <xdr:to>
          <xdr:col>96</xdr:col>
          <xdr:colOff>88900</xdr:colOff>
          <xdr:row>41</xdr:row>
          <xdr:rowOff>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98</xdr:col>
          <xdr:colOff>95250</xdr:colOff>
          <xdr:row>40</xdr:row>
          <xdr:rowOff>12700</xdr:rowOff>
        </xdr:from>
        <xdr:to>
          <xdr:col>106</xdr:col>
          <xdr:colOff>50800</xdr:colOff>
          <xdr:row>41</xdr:row>
          <xdr:rowOff>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78</xdr:col>
          <xdr:colOff>95250</xdr:colOff>
          <xdr:row>41</xdr:row>
          <xdr:rowOff>0</xdr:rowOff>
        </xdr:from>
        <xdr:to>
          <xdr:col>87</xdr:col>
          <xdr:colOff>0</xdr:colOff>
          <xdr:row>42</xdr:row>
          <xdr:rowOff>12700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90</xdr:col>
          <xdr:colOff>95250</xdr:colOff>
          <xdr:row>41</xdr:row>
          <xdr:rowOff>12700</xdr:rowOff>
        </xdr:from>
        <xdr:to>
          <xdr:col>96</xdr:col>
          <xdr:colOff>88900</xdr:colOff>
          <xdr:row>42</xdr:row>
          <xdr:rowOff>12700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63500</xdr:colOff>
          <xdr:row>44</xdr:row>
          <xdr:rowOff>50800</xdr:rowOff>
        </xdr:from>
        <xdr:to>
          <xdr:col>21</xdr:col>
          <xdr:colOff>88900</xdr:colOff>
          <xdr:row>45</xdr:row>
          <xdr:rowOff>127000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44</xdr:row>
          <xdr:rowOff>50800</xdr:rowOff>
        </xdr:from>
        <xdr:to>
          <xdr:col>27</xdr:col>
          <xdr:colOff>127000</xdr:colOff>
          <xdr:row>45</xdr:row>
          <xdr:rowOff>107950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127000</xdr:colOff>
          <xdr:row>44</xdr:row>
          <xdr:rowOff>44450</xdr:rowOff>
        </xdr:from>
        <xdr:to>
          <xdr:col>38</xdr:col>
          <xdr:colOff>0</xdr:colOff>
          <xdr:row>45</xdr:row>
          <xdr:rowOff>133350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63500</xdr:colOff>
          <xdr:row>46</xdr:row>
          <xdr:rowOff>63500</xdr:rowOff>
        </xdr:from>
        <xdr:to>
          <xdr:col>24</xdr:col>
          <xdr:colOff>127000</xdr:colOff>
          <xdr:row>47</xdr:row>
          <xdr:rowOff>133350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28</xdr:col>
          <xdr:colOff>25400</xdr:colOff>
          <xdr:row>46</xdr:row>
          <xdr:rowOff>57150</xdr:rowOff>
        </xdr:from>
        <xdr:to>
          <xdr:col>37</xdr:col>
          <xdr:colOff>50800</xdr:colOff>
          <xdr:row>47</xdr:row>
          <xdr:rowOff>133350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40</xdr:col>
          <xdr:colOff>127000</xdr:colOff>
          <xdr:row>46</xdr:row>
          <xdr:rowOff>57150</xdr:rowOff>
        </xdr:from>
        <xdr:to>
          <xdr:col>48</xdr:col>
          <xdr:colOff>107950</xdr:colOff>
          <xdr:row>47</xdr:row>
          <xdr:rowOff>127000</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63500</xdr:colOff>
          <xdr:row>48</xdr:row>
          <xdr:rowOff>63500</xdr:rowOff>
        </xdr:from>
        <xdr:to>
          <xdr:col>28</xdr:col>
          <xdr:colOff>107950</xdr:colOff>
          <xdr:row>49</xdr:row>
          <xdr:rowOff>107950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63500</xdr:colOff>
          <xdr:row>50</xdr:row>
          <xdr:rowOff>63500</xdr:rowOff>
        </xdr:from>
        <xdr:to>
          <xdr:col>25</xdr:col>
          <xdr:colOff>50800</xdr:colOff>
          <xdr:row>51</xdr:row>
          <xdr:rowOff>107950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120650</xdr:colOff>
          <xdr:row>48</xdr:row>
          <xdr:rowOff>57150</xdr:rowOff>
        </xdr:from>
        <xdr:to>
          <xdr:col>45</xdr:col>
          <xdr:colOff>0</xdr:colOff>
          <xdr:row>49</xdr:row>
          <xdr:rowOff>127000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107950</xdr:colOff>
          <xdr:row>50</xdr:row>
          <xdr:rowOff>50800</xdr:rowOff>
        </xdr:from>
        <xdr:to>
          <xdr:col>37</xdr:col>
          <xdr:colOff>88900</xdr:colOff>
          <xdr:row>51</xdr:row>
          <xdr:rowOff>127000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42</xdr:col>
          <xdr:colOff>101600</xdr:colOff>
          <xdr:row>52</xdr:row>
          <xdr:rowOff>139700</xdr:rowOff>
        </xdr:from>
        <xdr:to>
          <xdr:col>45</xdr:col>
          <xdr:colOff>82550</xdr:colOff>
          <xdr:row>54</xdr:row>
          <xdr:rowOff>19050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46</xdr:col>
          <xdr:colOff>107950</xdr:colOff>
          <xdr:row>52</xdr:row>
          <xdr:rowOff>133350</xdr:rowOff>
        </xdr:from>
        <xdr:to>
          <xdr:col>49</xdr:col>
          <xdr:colOff>88900</xdr:colOff>
          <xdr:row>54</xdr:row>
          <xdr:rowOff>12700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6350</xdr:colOff>
          <xdr:row>13</xdr:row>
          <xdr:rowOff>0</xdr:rowOff>
        </xdr:from>
        <xdr:to>
          <xdr:col>64</xdr:col>
          <xdr:colOff>38100</xdr:colOff>
          <xdr:row>14</xdr:row>
          <xdr:rowOff>12700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64</xdr:col>
          <xdr:colOff>12700</xdr:colOff>
          <xdr:row>13</xdr:row>
          <xdr:rowOff>0</xdr:rowOff>
        </xdr:from>
        <xdr:to>
          <xdr:col>65</xdr:col>
          <xdr:colOff>38100</xdr:colOff>
          <xdr:row>14</xdr:row>
          <xdr:rowOff>12700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6350</xdr:colOff>
          <xdr:row>14</xdr:row>
          <xdr:rowOff>0</xdr:rowOff>
        </xdr:from>
        <xdr:to>
          <xdr:col>64</xdr:col>
          <xdr:colOff>19050</xdr:colOff>
          <xdr:row>15</xdr:row>
          <xdr:rowOff>12700</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6350</xdr:colOff>
          <xdr:row>15</xdr:row>
          <xdr:rowOff>0</xdr:rowOff>
        </xdr:from>
        <xdr:to>
          <xdr:col>64</xdr:col>
          <xdr:colOff>19050</xdr:colOff>
          <xdr:row>16</xdr:row>
          <xdr:rowOff>12700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6350</xdr:colOff>
          <xdr:row>16</xdr:row>
          <xdr:rowOff>0</xdr:rowOff>
        </xdr:from>
        <xdr:to>
          <xdr:col>64</xdr:col>
          <xdr:colOff>19050</xdr:colOff>
          <xdr:row>17</xdr:row>
          <xdr:rowOff>12700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6350</xdr:colOff>
          <xdr:row>17</xdr:row>
          <xdr:rowOff>0</xdr:rowOff>
        </xdr:from>
        <xdr:to>
          <xdr:col>64</xdr:col>
          <xdr:colOff>19050</xdr:colOff>
          <xdr:row>18</xdr:row>
          <xdr:rowOff>12700</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6350</xdr:colOff>
          <xdr:row>18</xdr:row>
          <xdr:rowOff>0</xdr:rowOff>
        </xdr:from>
        <xdr:to>
          <xdr:col>64</xdr:col>
          <xdr:colOff>19050</xdr:colOff>
          <xdr:row>19</xdr:row>
          <xdr:rowOff>12700</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6350</xdr:colOff>
          <xdr:row>19</xdr:row>
          <xdr:rowOff>0</xdr:rowOff>
        </xdr:from>
        <xdr:to>
          <xdr:col>64</xdr:col>
          <xdr:colOff>19050</xdr:colOff>
          <xdr:row>20</xdr:row>
          <xdr:rowOff>12700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6350</xdr:colOff>
          <xdr:row>20</xdr:row>
          <xdr:rowOff>0</xdr:rowOff>
        </xdr:from>
        <xdr:to>
          <xdr:col>64</xdr:col>
          <xdr:colOff>19050</xdr:colOff>
          <xdr:row>21</xdr:row>
          <xdr:rowOff>12700</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6350</xdr:colOff>
          <xdr:row>21</xdr:row>
          <xdr:rowOff>0</xdr:rowOff>
        </xdr:from>
        <xdr:to>
          <xdr:col>64</xdr:col>
          <xdr:colOff>19050</xdr:colOff>
          <xdr:row>22</xdr:row>
          <xdr:rowOff>12700</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6350</xdr:colOff>
          <xdr:row>22</xdr:row>
          <xdr:rowOff>0</xdr:rowOff>
        </xdr:from>
        <xdr:to>
          <xdr:col>64</xdr:col>
          <xdr:colOff>19050</xdr:colOff>
          <xdr:row>23</xdr:row>
          <xdr:rowOff>12700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6350</xdr:colOff>
          <xdr:row>23</xdr:row>
          <xdr:rowOff>0</xdr:rowOff>
        </xdr:from>
        <xdr:to>
          <xdr:col>64</xdr:col>
          <xdr:colOff>19050</xdr:colOff>
          <xdr:row>24</xdr:row>
          <xdr:rowOff>12700</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6350</xdr:colOff>
          <xdr:row>24</xdr:row>
          <xdr:rowOff>0</xdr:rowOff>
        </xdr:from>
        <xdr:to>
          <xdr:col>64</xdr:col>
          <xdr:colOff>19050</xdr:colOff>
          <xdr:row>25</xdr:row>
          <xdr:rowOff>12700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6350</xdr:colOff>
          <xdr:row>25</xdr:row>
          <xdr:rowOff>0</xdr:rowOff>
        </xdr:from>
        <xdr:to>
          <xdr:col>64</xdr:col>
          <xdr:colOff>19050</xdr:colOff>
          <xdr:row>26</xdr:row>
          <xdr:rowOff>12700</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6350</xdr:colOff>
          <xdr:row>26</xdr:row>
          <xdr:rowOff>0</xdr:rowOff>
        </xdr:from>
        <xdr:to>
          <xdr:col>64</xdr:col>
          <xdr:colOff>19050</xdr:colOff>
          <xdr:row>27</xdr:row>
          <xdr:rowOff>12700</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6350</xdr:colOff>
          <xdr:row>28</xdr:row>
          <xdr:rowOff>0</xdr:rowOff>
        </xdr:from>
        <xdr:to>
          <xdr:col>64</xdr:col>
          <xdr:colOff>19050</xdr:colOff>
          <xdr:row>29</xdr:row>
          <xdr:rowOff>12700</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6350</xdr:colOff>
          <xdr:row>29</xdr:row>
          <xdr:rowOff>0</xdr:rowOff>
        </xdr:from>
        <xdr:to>
          <xdr:col>64</xdr:col>
          <xdr:colOff>19050</xdr:colOff>
          <xdr:row>30</xdr:row>
          <xdr:rowOff>12700</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6350</xdr:colOff>
          <xdr:row>30</xdr:row>
          <xdr:rowOff>0</xdr:rowOff>
        </xdr:from>
        <xdr:to>
          <xdr:col>64</xdr:col>
          <xdr:colOff>19050</xdr:colOff>
          <xdr:row>31</xdr:row>
          <xdr:rowOff>12700</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64</xdr:col>
          <xdr:colOff>12700</xdr:colOff>
          <xdr:row>14</xdr:row>
          <xdr:rowOff>0</xdr:rowOff>
        </xdr:from>
        <xdr:to>
          <xdr:col>65</xdr:col>
          <xdr:colOff>38100</xdr:colOff>
          <xdr:row>15</xdr:row>
          <xdr:rowOff>12700</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64</xdr:col>
          <xdr:colOff>12700</xdr:colOff>
          <xdr:row>15</xdr:row>
          <xdr:rowOff>0</xdr:rowOff>
        </xdr:from>
        <xdr:to>
          <xdr:col>65</xdr:col>
          <xdr:colOff>38100</xdr:colOff>
          <xdr:row>16</xdr:row>
          <xdr:rowOff>12700</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64</xdr:col>
          <xdr:colOff>12700</xdr:colOff>
          <xdr:row>16</xdr:row>
          <xdr:rowOff>0</xdr:rowOff>
        </xdr:from>
        <xdr:to>
          <xdr:col>65</xdr:col>
          <xdr:colOff>38100</xdr:colOff>
          <xdr:row>17</xdr:row>
          <xdr:rowOff>12700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64</xdr:col>
          <xdr:colOff>12700</xdr:colOff>
          <xdr:row>17</xdr:row>
          <xdr:rowOff>0</xdr:rowOff>
        </xdr:from>
        <xdr:to>
          <xdr:col>65</xdr:col>
          <xdr:colOff>38100</xdr:colOff>
          <xdr:row>18</xdr:row>
          <xdr:rowOff>12700</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64</xdr:col>
          <xdr:colOff>12700</xdr:colOff>
          <xdr:row>18</xdr:row>
          <xdr:rowOff>0</xdr:rowOff>
        </xdr:from>
        <xdr:to>
          <xdr:col>65</xdr:col>
          <xdr:colOff>38100</xdr:colOff>
          <xdr:row>19</xdr:row>
          <xdr:rowOff>12700</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0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64</xdr:col>
          <xdr:colOff>12700</xdr:colOff>
          <xdr:row>19</xdr:row>
          <xdr:rowOff>0</xdr:rowOff>
        </xdr:from>
        <xdr:to>
          <xdr:col>65</xdr:col>
          <xdr:colOff>38100</xdr:colOff>
          <xdr:row>20</xdr:row>
          <xdr:rowOff>12700</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64</xdr:col>
          <xdr:colOff>12700</xdr:colOff>
          <xdr:row>20</xdr:row>
          <xdr:rowOff>0</xdr:rowOff>
        </xdr:from>
        <xdr:to>
          <xdr:col>65</xdr:col>
          <xdr:colOff>38100</xdr:colOff>
          <xdr:row>21</xdr:row>
          <xdr:rowOff>12700</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64</xdr:col>
          <xdr:colOff>12700</xdr:colOff>
          <xdr:row>21</xdr:row>
          <xdr:rowOff>0</xdr:rowOff>
        </xdr:from>
        <xdr:to>
          <xdr:col>65</xdr:col>
          <xdr:colOff>38100</xdr:colOff>
          <xdr:row>22</xdr:row>
          <xdr:rowOff>12700</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0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64</xdr:col>
          <xdr:colOff>12700</xdr:colOff>
          <xdr:row>22</xdr:row>
          <xdr:rowOff>0</xdr:rowOff>
        </xdr:from>
        <xdr:to>
          <xdr:col>65</xdr:col>
          <xdr:colOff>38100</xdr:colOff>
          <xdr:row>23</xdr:row>
          <xdr:rowOff>12700</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0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64</xdr:col>
          <xdr:colOff>12700</xdr:colOff>
          <xdr:row>23</xdr:row>
          <xdr:rowOff>0</xdr:rowOff>
        </xdr:from>
        <xdr:to>
          <xdr:col>65</xdr:col>
          <xdr:colOff>38100</xdr:colOff>
          <xdr:row>24</xdr:row>
          <xdr:rowOff>12700</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0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64</xdr:col>
          <xdr:colOff>12700</xdr:colOff>
          <xdr:row>24</xdr:row>
          <xdr:rowOff>0</xdr:rowOff>
        </xdr:from>
        <xdr:to>
          <xdr:col>65</xdr:col>
          <xdr:colOff>38100</xdr:colOff>
          <xdr:row>25</xdr:row>
          <xdr:rowOff>12700</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0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64</xdr:col>
          <xdr:colOff>12700</xdr:colOff>
          <xdr:row>25</xdr:row>
          <xdr:rowOff>0</xdr:rowOff>
        </xdr:from>
        <xdr:to>
          <xdr:col>65</xdr:col>
          <xdr:colOff>38100</xdr:colOff>
          <xdr:row>26</xdr:row>
          <xdr:rowOff>12700</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0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64</xdr:col>
          <xdr:colOff>12700</xdr:colOff>
          <xdr:row>26</xdr:row>
          <xdr:rowOff>0</xdr:rowOff>
        </xdr:from>
        <xdr:to>
          <xdr:col>65</xdr:col>
          <xdr:colOff>38100</xdr:colOff>
          <xdr:row>27</xdr:row>
          <xdr:rowOff>12700</xdr:rowOff>
        </xdr:to>
        <xdr:sp macro="" textlink="">
          <xdr:nvSpPr>
            <xdr:cNvPr id="1177" name="Check Box 153" hidden="1">
              <a:extLst>
                <a:ext uri="{63B3BB69-23CF-44E3-9099-C40C66FF867C}">
                  <a14:compatExt spid="_x0000_s1177"/>
                </a:ext>
                <a:ext uri="{FF2B5EF4-FFF2-40B4-BE49-F238E27FC236}">
                  <a16:creationId xmlns:a16="http://schemas.microsoft.com/office/drawing/2014/main" id="{00000000-0008-0000-00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64</xdr:col>
          <xdr:colOff>12700</xdr:colOff>
          <xdr:row>28</xdr:row>
          <xdr:rowOff>0</xdr:rowOff>
        </xdr:from>
        <xdr:to>
          <xdr:col>65</xdr:col>
          <xdr:colOff>38100</xdr:colOff>
          <xdr:row>29</xdr:row>
          <xdr:rowOff>12700</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0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64</xdr:col>
          <xdr:colOff>12700</xdr:colOff>
          <xdr:row>29</xdr:row>
          <xdr:rowOff>0</xdr:rowOff>
        </xdr:from>
        <xdr:to>
          <xdr:col>65</xdr:col>
          <xdr:colOff>38100</xdr:colOff>
          <xdr:row>30</xdr:row>
          <xdr:rowOff>12700</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64</xdr:col>
          <xdr:colOff>12700</xdr:colOff>
          <xdr:row>30</xdr:row>
          <xdr:rowOff>0</xdr:rowOff>
        </xdr:from>
        <xdr:to>
          <xdr:col>65</xdr:col>
          <xdr:colOff>38100</xdr:colOff>
          <xdr:row>31</xdr:row>
          <xdr:rowOff>12700</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0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omments" Target="../comments1.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3F2BF-5FAC-4A21-9C1E-9E1D500AB8B9}">
  <dimension ref="A1:IO127"/>
  <sheetViews>
    <sheetView showGridLines="0" tabSelected="1" view="pageBreakPreview" zoomScale="70" zoomScaleNormal="120" zoomScaleSheetLayoutView="70" workbookViewId="0">
      <selection activeCell="BN51" sqref="BN51:DD52"/>
    </sheetView>
  </sheetViews>
  <sheetFormatPr defaultColWidth="9" defaultRowHeight="12.5"/>
  <cols>
    <col min="1" max="9" width="2.1796875" style="1" customWidth="1"/>
    <col min="10" max="52" width="1.90625" style="1" customWidth="1"/>
    <col min="53" max="53" width="1.7265625" style="1" customWidth="1"/>
    <col min="54" max="54" width="1.453125" style="1" customWidth="1"/>
    <col min="55" max="55" width="1.36328125" style="1" customWidth="1"/>
    <col min="56" max="56" width="3.36328125" style="1" customWidth="1"/>
    <col min="57" max="62" width="2.1796875" style="1" customWidth="1"/>
    <col min="63" max="63" width="1.36328125" style="1" customWidth="1"/>
    <col min="64" max="65" width="3" style="1" customWidth="1"/>
    <col min="66" max="108" width="1.7265625" style="1" customWidth="1"/>
    <col min="109" max="109" width="1.453125" style="1" customWidth="1"/>
    <col min="110" max="110" width="1.7265625" style="1" customWidth="1"/>
    <col min="111" max="111" width="15.81640625" style="28" customWidth="1"/>
    <col min="112" max="112" width="9.81640625" style="29" bestFit="1" customWidth="1"/>
    <col min="113" max="122" width="9.81640625" style="30" customWidth="1"/>
    <col min="123" max="130" width="9.81640625" style="1" customWidth="1"/>
    <col min="131" max="147" width="9" style="1" customWidth="1"/>
    <col min="148" max="16384" width="9" style="1"/>
  </cols>
  <sheetData>
    <row r="1" spans="1:249" ht="13.5" customHeight="1">
      <c r="A1" s="49" t="s">
        <v>113</v>
      </c>
      <c r="AZ1" s="2"/>
      <c r="DI1" s="31" t="s">
        <v>51</v>
      </c>
      <c r="DJ1" s="82"/>
      <c r="DK1" s="39" t="str">
        <f>TEXT(DH5,"ggge年m月d日")</f>
        <v>【未入力】</v>
      </c>
      <c r="DL1" s="39" t="str">
        <f>DH6</f>
        <v>【未入力】</v>
      </c>
      <c r="DM1" s="39" t="str">
        <f>DH7</f>
        <v>【未入力】</v>
      </c>
      <c r="DN1" s="39" t="str">
        <f>DH8</f>
        <v>【未入力】</v>
      </c>
      <c r="DO1" s="39" t="str">
        <f>DH9</f>
        <v>【未入力】</v>
      </c>
      <c r="DP1" s="39" t="str">
        <f>DH10</f>
        <v>【未入力】</v>
      </c>
      <c r="DQ1" s="39" t="str">
        <f>TEXT(DH11,"ggge年m月d日")</f>
        <v>【未入力】</v>
      </c>
      <c r="DR1" s="39" t="str">
        <f>DH12</f>
        <v>【未入力】</v>
      </c>
      <c r="DS1" s="39" t="str">
        <f>TEXT(DH13,"ggge年m月d日")</f>
        <v>【未入力】</v>
      </c>
      <c r="DT1" s="39" t="str">
        <f>TEXT(DH14,"ggge年m月d日")</f>
        <v>【未入力】</v>
      </c>
      <c r="DU1" s="50" t="str">
        <f>DH15</f>
        <v>【未入力】</v>
      </c>
      <c r="DV1" s="50" t="str">
        <f>TEXT(DH16,"ggge年m月d日")</f>
        <v>【未入力】</v>
      </c>
      <c r="DW1" s="39" t="str">
        <f>DH17</f>
        <v>【未入力】</v>
      </c>
      <c r="DX1" s="39" t="str">
        <f>DH18</f>
        <v>【未入力】</v>
      </c>
      <c r="DY1" s="39" t="str">
        <f>DH19</f>
        <v>【未入力】</v>
      </c>
      <c r="DZ1" s="39" t="str">
        <f>DH20</f>
        <v>【未入力】</v>
      </c>
      <c r="EA1" s="39" t="str">
        <f>DH21</f>
        <v>【未入力】</v>
      </c>
      <c r="EB1" s="39" t="str">
        <f>DH22</f>
        <v>【未入力】</v>
      </c>
      <c r="EC1" s="39" t="str">
        <f>DH23</f>
        <v>【未入力】</v>
      </c>
      <c r="ED1" s="39" t="str">
        <f>DH24</f>
        <v>【未入力】</v>
      </c>
      <c r="EE1" s="39" t="str">
        <f>DH25</f>
        <v>【未入力】</v>
      </c>
      <c r="EF1" s="39" t="str">
        <f>IF(DI26=TRUE,"隔離多用","")</f>
        <v/>
      </c>
      <c r="EG1" s="39" t="str">
        <f>IF(DJ26=TRUE,"隔離時々","")</f>
        <v/>
      </c>
      <c r="EH1" s="39" t="str">
        <f>IF(DK26=TRUE,"隔離ほとんど不要","")</f>
        <v/>
      </c>
      <c r="EI1" s="39" t="str">
        <f>IF(DI27=TRUE,"常に厳重な注意","")</f>
        <v/>
      </c>
      <c r="EJ1" s="39" t="str">
        <f>IF(DJ27=TRUE,"随時一応の注意","")</f>
        <v/>
      </c>
      <c r="EK1" s="39" t="str">
        <f>IF(DK27=TRUE,"ほとんど不要","")</f>
        <v/>
      </c>
      <c r="EL1" s="39" t="str">
        <f>IF(DI28=TRUE,"極めて手間のかかる介助","")</f>
        <v/>
      </c>
      <c r="EM1" s="39" t="str">
        <f>IF(DJ28=TRUE,"比較的簡単な介助と指導","")</f>
        <v/>
      </c>
      <c r="EN1" s="39" t="str">
        <f>IF(DK28=TRUE,"生活指導を要する","")</f>
        <v/>
      </c>
      <c r="EO1" s="39" t="str">
        <f>IF(DM28=0,"",DM28)</f>
        <v/>
      </c>
      <c r="EP1" s="39" t="str">
        <f>DH29</f>
        <v>【未入力】</v>
      </c>
      <c r="EQ1" s="39" t="str">
        <f>IF(DI30=TRUE,"あり","")</f>
        <v/>
      </c>
      <c r="ER1" s="39" t="str">
        <f>IF(DJ30=TRUE,"なし","")</f>
        <v/>
      </c>
      <c r="ES1" s="39" t="str">
        <f>DH31</f>
        <v/>
      </c>
      <c r="ET1" s="39" t="str">
        <f>IF(DI32=TRUE,"殺人A","")</f>
        <v/>
      </c>
      <c r="EU1" s="39" t="str">
        <f>IF(DI33=TRUE,"殺人B","")</f>
        <v/>
      </c>
      <c r="EV1" s="39" t="str">
        <f>IF(DJ32=TRUE,"放火A","")</f>
        <v/>
      </c>
      <c r="EW1" s="39" t="str">
        <f>IF(DJ33=TRUE,"放火B","")</f>
        <v/>
      </c>
      <c r="EX1" s="39" t="str">
        <f>IF(DK32=TRUE,"強盗A","")</f>
        <v/>
      </c>
      <c r="EY1" s="39" t="str">
        <f>IF(DK33=TRUE,"強盗B","")</f>
        <v/>
      </c>
      <c r="EZ1" s="39" t="str">
        <f>IF(DL32=TRUE,"不同意性交等A","")</f>
        <v/>
      </c>
      <c r="FA1" s="39" t="str">
        <f>IF(DL33=TRUE,"不同意性交等B","")</f>
        <v/>
      </c>
      <c r="FB1" s="39" t="str">
        <f>IF(DM32=TRUE,"不同意わいせつA","")</f>
        <v/>
      </c>
      <c r="FC1" s="39" t="str">
        <f>IF(DM33=TRUE,"不同意わいせつB","")</f>
        <v/>
      </c>
      <c r="FD1" s="39" t="str">
        <f>IF(DN32=TRUE,"傷害A","")</f>
        <v/>
      </c>
      <c r="FE1" s="39" t="str">
        <f>IF(DN33=TRUE,"傷害B","")</f>
        <v/>
      </c>
      <c r="FF1" s="39" t="str">
        <f>IF(DO32=TRUE,"暴行A","")</f>
        <v/>
      </c>
      <c r="FG1" s="39" t="str">
        <f>IF(DO33=TRUE,"暴行B","")</f>
        <v/>
      </c>
      <c r="FH1" s="39" t="str">
        <f>IF(DP32=TRUE,"恐喝A","")</f>
        <v/>
      </c>
      <c r="FI1" s="39" t="str">
        <f>IF(DP33=TRUE,"恐喝B","")</f>
        <v/>
      </c>
      <c r="FJ1" s="39" t="str">
        <f>IF(DQ32=TRUE,"脅迫A","")</f>
        <v/>
      </c>
      <c r="FK1" s="39" t="str">
        <f>IF(DQ33=TRUE,"脅迫B","")</f>
        <v/>
      </c>
      <c r="FL1" s="39" t="str">
        <f>IF(DR32=TRUE,"窃盗A","")</f>
        <v/>
      </c>
      <c r="FM1" s="39" t="str">
        <f>IF(DR33=TRUE,"窃盗B","")</f>
        <v/>
      </c>
      <c r="FN1" s="39" t="str">
        <f>IF(DS32=TRUE,"器物損壊A","")</f>
        <v/>
      </c>
      <c r="FO1" s="39" t="str">
        <f>IF(DS33=TRUE,"器物損壊B","")</f>
        <v/>
      </c>
      <c r="FP1" s="39" t="str">
        <f>IF(DT32=TRUE,"弄火又は失火A","")</f>
        <v/>
      </c>
      <c r="FQ1" s="39" t="str">
        <f>IF(DT33=TRUE,"弄火又は失火B","")</f>
        <v/>
      </c>
      <c r="FR1" s="39" t="str">
        <f>IF(DU32=TRUE,"家宅侵入A","")</f>
        <v/>
      </c>
      <c r="FS1" s="39" t="str">
        <f>IF(DU33=TRUE,"家宅侵入B","")</f>
        <v/>
      </c>
      <c r="FT1" s="39" t="str">
        <f>IF(DV32=TRUE,"詐欺等の経済的な問題行動A","")</f>
        <v/>
      </c>
      <c r="FU1" s="39" t="str">
        <f>IF(DV33=TRUE,"詐欺等の経済的な問題行動B","")</f>
        <v/>
      </c>
      <c r="FV1" s="39" t="str">
        <f>IF(DW32=TRUE,"自殺企図A","")</f>
        <v/>
      </c>
      <c r="FW1" s="39" t="str">
        <f>IF(DW33=TRUE,"自殺企図B","")</f>
        <v/>
      </c>
      <c r="FX1" s="39" t="str">
        <f>IF(DX32=TRUE,"自傷A","")</f>
        <v/>
      </c>
      <c r="FY1" s="39" t="str">
        <f>IF(DX33=TRUE,"自傷B","")</f>
        <v/>
      </c>
      <c r="FZ1" s="39" t="str">
        <f>DH34</f>
        <v/>
      </c>
      <c r="GA1" s="39" t="str">
        <f>IF(DY32=TRUE,"その他A","")</f>
        <v/>
      </c>
      <c r="GB1" s="39" t="str">
        <f>IF(DY33=TRUE,"その他B","")</f>
        <v/>
      </c>
      <c r="GC1" s="39" t="str">
        <f>IF(DH36=TRUE,"意識混濁","")</f>
        <v/>
      </c>
      <c r="GD1" s="39" t="str">
        <f>IF(DI36=TRUE,"せん妄","")</f>
        <v/>
      </c>
      <c r="GE1" s="39" t="str">
        <f>IF(DJ36=TRUE,"もうろう","")</f>
        <v/>
      </c>
      <c r="GF1" s="39" t="str">
        <f>IF(DL36=0,"",DL36)</f>
        <v/>
      </c>
      <c r="GG1" s="39" t="str">
        <f>IF(DH37=TRUE,"軽度障害","")</f>
        <v/>
      </c>
      <c r="GH1" s="39" t="str">
        <f>IF(DI37=TRUE,"中等度障害","")</f>
        <v/>
      </c>
      <c r="GI1" s="39" t="str">
        <f>IF(DJ37=TRUE,"重度障害","")</f>
        <v/>
      </c>
      <c r="GJ1" s="39" t="str">
        <f>IF(DH38=TRUE,"記銘障害","")</f>
        <v/>
      </c>
      <c r="GK1" s="39" t="str">
        <f>IF(DI38=TRUE,"見当識障害","")</f>
        <v/>
      </c>
      <c r="GL1" s="39" t="str">
        <f>IF(DJ38=TRUE,"健忘","")</f>
        <v/>
      </c>
      <c r="GM1" s="39" t="str">
        <f>IF(DL38=0,"",DL38)</f>
        <v/>
      </c>
      <c r="GN1" s="39" t="str">
        <f>IF(DH39=TRUE,"幻聴","")</f>
        <v/>
      </c>
      <c r="GO1" s="39" t="str">
        <f>IF(DI39=TRUE,"幻視","")</f>
        <v/>
      </c>
      <c r="GP1" s="39" t="str">
        <f>IF(DK39=0,"",DK39)</f>
        <v/>
      </c>
      <c r="GQ1" s="39" t="str">
        <f>IF(DH40=TRUE,"妄想","")</f>
        <v/>
      </c>
      <c r="GR1" s="39" t="str">
        <f>IF(DI40=TRUE,"思考途絶","")</f>
        <v/>
      </c>
      <c r="GS1" s="39" t="str">
        <f>IF(DJ40=TRUE,"連合弛緩","")</f>
        <v/>
      </c>
      <c r="GT1" s="39" t="str">
        <f>IF(DK40=TRUE,"滅裂思考","")</f>
        <v/>
      </c>
      <c r="GU1" s="39" t="str">
        <f>IF(DL40=TRUE,"思考奔逸","")</f>
        <v/>
      </c>
      <c r="GV1" s="39" t="str">
        <f>IF(DM40=TRUE,"思考制止","")</f>
        <v/>
      </c>
      <c r="GW1" s="39" t="str">
        <f>IF(DN40=TRUE,"強迫観念","")</f>
        <v/>
      </c>
      <c r="GX1" s="39" t="str">
        <f>IF(DP40=0,"",DP40)</f>
        <v/>
      </c>
      <c r="GY1" s="39" t="str">
        <f>IF(DH41=TRUE,"感情平板化","")</f>
        <v/>
      </c>
      <c r="GZ1" s="39" t="str">
        <f>IF(DI41=TRUE,"抑うつ気分","")</f>
        <v/>
      </c>
      <c r="HA1" s="39" t="str">
        <f>IF(DJ41=TRUE,"高揚気分","")</f>
        <v/>
      </c>
      <c r="HB1" s="39" t="str">
        <f>IF(DK41=TRUE,"感情失禁","")</f>
        <v/>
      </c>
      <c r="HC1" s="39" t="str">
        <f>IF(DL41=TRUE,"焦燥・激越","")</f>
        <v/>
      </c>
      <c r="HD1" s="39" t="str">
        <f>IF(DM41=TRUE,"易怒性","")</f>
        <v/>
      </c>
      <c r="HE1" s="39" t="str">
        <f>IF(DO41=0,"",DO41)</f>
        <v/>
      </c>
      <c r="HF1" s="39" t="str">
        <f>IF(DH42=TRUE,"衝動行為","")</f>
        <v/>
      </c>
      <c r="HG1" s="39" t="str">
        <f>IF(DI42=TRUE,"行為心拍","")</f>
        <v/>
      </c>
      <c r="HH1" s="39" t="str">
        <f>IF(DJ42=TRUE,"興奮","")</f>
        <v/>
      </c>
      <c r="HI1" s="39" t="str">
        <f>IF(DK42=TRUE,"昏迷","")</f>
        <v/>
      </c>
      <c r="HJ1" s="39" t="str">
        <f>IF(DL42=TRUE,"精神運動制止","")</f>
        <v/>
      </c>
      <c r="HK1" s="39" t="str">
        <f>IF(DM42=TRUE,"無為・無関心","")</f>
        <v/>
      </c>
      <c r="HL1" s="39" t="str">
        <f>IF(DO42=0,"",DO42)</f>
        <v/>
      </c>
      <c r="HM1" s="39" t="str">
        <f>IF(DH43=TRUE,"離人感","")</f>
        <v/>
      </c>
      <c r="HN1" s="39" t="str">
        <f>IF(DI43=TRUE,"させられ体験","")</f>
        <v/>
      </c>
      <c r="HO1" s="39" t="str">
        <f>IF(DJ43=TRUE,"解離","")</f>
        <v/>
      </c>
      <c r="HP1" s="39" t="str">
        <f>IF(DL43=0,"",DL43)</f>
        <v/>
      </c>
      <c r="HQ1" s="39" t="str">
        <f>IF(DH44=TRUE,"拒食","")</f>
        <v/>
      </c>
      <c r="HR1" s="39" t="str">
        <f>IF(DI44=TRUE,"過食","")</f>
        <v/>
      </c>
      <c r="HS1" s="39" t="str">
        <f>IF(DJ44=TRUE,"異食","")</f>
        <v/>
      </c>
      <c r="HT1" s="39" t="str">
        <f>IF(DL44=0,"",DL44)</f>
        <v/>
      </c>
      <c r="HU1" s="39" t="str">
        <f>IF(DH46=TRUE,"てんかん発作","")</f>
        <v/>
      </c>
      <c r="HV1" s="39" t="str">
        <f>IF(DI46=TRUE,"自殺念慮","")</f>
        <v/>
      </c>
      <c r="HW1" s="39" t="str">
        <f>IF(DM46=0,"",DM46)</f>
        <v/>
      </c>
      <c r="HX1" s="39" t="str">
        <f>IF(DN46=0,"",DN46)</f>
        <v/>
      </c>
      <c r="HY1" s="39" t="str">
        <f>IF(DH48=TRUE,"暴言","")</f>
        <v/>
      </c>
      <c r="HZ1" s="39" t="str">
        <f>IF(DI48=TRUE,"徘徊","")</f>
        <v/>
      </c>
      <c r="IA1" s="39" t="str">
        <f>IF(DJ48=TRUE,"不潔行為","")</f>
        <v/>
      </c>
      <c r="IB1" s="39" t="str">
        <f>IF(DM48=0,"",DM48)</f>
        <v/>
      </c>
      <c r="IC1" s="39" t="str">
        <f>IF(DH50=TRUE,"幻覚妄想状態","")</f>
        <v/>
      </c>
      <c r="ID1" s="39" t="str">
        <f>IF(DI50=TRUE,"精神運動興奮状態","")</f>
        <v/>
      </c>
      <c r="IE1" s="39" t="str">
        <f>IF(DJ50=TRUE,"昏迷状態","")</f>
        <v/>
      </c>
      <c r="IF1" s="39" t="str">
        <f>IF(DK50=TRUE,"統合失調症等残遺状態","")</f>
        <v/>
      </c>
      <c r="IG1" s="39" t="str">
        <f>IF(DL50=TRUE,"抑うつ状態","")</f>
        <v/>
      </c>
      <c r="IH1" s="39" t="str">
        <f>IF(DM50=TRUE,"躁状態","")</f>
        <v/>
      </c>
      <c r="II1" s="39" t="str">
        <f>IF(DN50=TRUE,"せん妄状態","")</f>
        <v/>
      </c>
      <c r="IJ1" s="39" t="str">
        <f>IF(DO50=TRUE,"もうろう状態","")</f>
        <v/>
      </c>
      <c r="IK1" s="39" t="str">
        <f>IF(DP50=TRUE,"認知症状態","")</f>
        <v/>
      </c>
      <c r="IL1" s="39" t="str">
        <f>IF(DR50=0,"",DR50)</f>
        <v/>
      </c>
      <c r="IM1" s="39" t="str">
        <f>DH51</f>
        <v>【未入力】</v>
      </c>
      <c r="IN1" s="39" t="str">
        <f>TEXT(DH52,"ggge年m月d日")</f>
        <v>【未入力】</v>
      </c>
      <c r="IO1" s="39" t="str">
        <f>DH53</f>
        <v>【未入力】</v>
      </c>
    </row>
    <row r="2" spans="1:249" ht="13.5" customHeight="1">
      <c r="DG2" s="31" t="s">
        <v>32</v>
      </c>
      <c r="DI2" s="32"/>
    </row>
    <row r="3" spans="1:249" ht="13.5" customHeight="1">
      <c r="A3" s="48" t="s">
        <v>54</v>
      </c>
      <c r="B3" s="47"/>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DG3" s="33">
        <f>COUNTIF(DH:DH,"【未入力】")</f>
        <v>35</v>
      </c>
      <c r="DH3" s="32"/>
      <c r="DI3" s="32"/>
    </row>
    <row r="4" spans="1:249" ht="13.5" customHeight="1">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row>
    <row r="5" spans="1:249" ht="13.5" customHeight="1">
      <c r="AJ5" s="127" t="s">
        <v>53</v>
      </c>
      <c r="AK5" s="127"/>
      <c r="AL5" s="127"/>
      <c r="AM5" s="127"/>
      <c r="AN5" s="127"/>
      <c r="AO5" s="127"/>
      <c r="AP5" s="127"/>
      <c r="AQ5" s="127"/>
      <c r="AR5" s="127"/>
      <c r="AS5" s="127"/>
      <c r="AT5" s="127"/>
      <c r="DG5" s="28" t="s">
        <v>49</v>
      </c>
      <c r="DH5" s="34" t="str">
        <f>IF(AJ5="年　月　日","【未入力】",AJ5)</f>
        <v>【未入力】</v>
      </c>
    </row>
    <row r="6" spans="1:249" ht="13.5" customHeight="1">
      <c r="B6" s="83" t="s">
        <v>30</v>
      </c>
      <c r="C6" s="83"/>
      <c r="D6" s="83"/>
      <c r="E6" s="83"/>
      <c r="F6" s="83"/>
      <c r="G6" s="83"/>
      <c r="H6" s="83"/>
      <c r="J6" s="1" t="s">
        <v>31</v>
      </c>
      <c r="DG6" s="28" t="s">
        <v>52</v>
      </c>
      <c r="DH6" s="29" t="str">
        <f>IF(AJ7="","【未入力】",AJ7)</f>
        <v>【未入力】</v>
      </c>
    </row>
    <row r="7" spans="1:249" ht="13.5" customHeight="1">
      <c r="AC7" s="83" t="s">
        <v>0</v>
      </c>
      <c r="AD7" s="83"/>
      <c r="AE7" s="83"/>
      <c r="AF7" s="83"/>
      <c r="AG7" s="83"/>
      <c r="AH7" s="83"/>
      <c r="AI7" s="5"/>
      <c r="AJ7" s="239"/>
      <c r="AK7" s="239"/>
      <c r="AL7" s="239"/>
      <c r="AM7" s="239"/>
      <c r="AN7" s="239"/>
      <c r="AO7" s="239"/>
      <c r="AP7" s="239"/>
      <c r="AQ7" s="239"/>
      <c r="AR7" s="239"/>
      <c r="AS7" s="239"/>
      <c r="AT7" s="239"/>
      <c r="AU7" s="239"/>
      <c r="AV7" s="239"/>
      <c r="AW7" s="239"/>
      <c r="AX7" s="239"/>
      <c r="AY7" s="239"/>
      <c r="DG7" s="28" t="s">
        <v>33</v>
      </c>
      <c r="DH7" s="29" t="str">
        <f>IF(AJ9="","【未入力】",AJ9)</f>
        <v>【未入力】</v>
      </c>
    </row>
    <row r="8" spans="1:249" ht="13.5" customHeight="1">
      <c r="AC8" s="83" t="s">
        <v>1</v>
      </c>
      <c r="AD8" s="83"/>
      <c r="AE8" s="83"/>
      <c r="AF8" s="83"/>
      <c r="AG8" s="83"/>
      <c r="AH8" s="83"/>
      <c r="AI8" s="5"/>
      <c r="AJ8" s="239"/>
      <c r="AK8" s="239"/>
      <c r="AL8" s="239"/>
      <c r="AM8" s="239"/>
      <c r="AN8" s="239"/>
      <c r="AO8" s="239"/>
      <c r="AP8" s="239"/>
      <c r="AQ8" s="239"/>
      <c r="AR8" s="239"/>
      <c r="AS8" s="239"/>
      <c r="AT8" s="239"/>
      <c r="AU8" s="239"/>
      <c r="AV8" s="239"/>
      <c r="AW8" s="239"/>
      <c r="AX8" s="239"/>
      <c r="AY8" s="239"/>
      <c r="BB8" s="3"/>
      <c r="DG8" s="28" t="s">
        <v>6</v>
      </c>
      <c r="DH8" s="29" t="str">
        <f>IF(N15="","【未入力】",N15)</f>
        <v>【未入力】</v>
      </c>
    </row>
    <row r="9" spans="1:249" ht="13.5" customHeight="1" thickBot="1">
      <c r="AC9" s="83" t="s">
        <v>2</v>
      </c>
      <c r="AD9" s="83"/>
      <c r="AE9" s="83"/>
      <c r="AF9" s="83"/>
      <c r="AG9" s="83"/>
      <c r="AH9" s="83"/>
      <c r="AI9" s="5"/>
      <c r="AJ9" s="239"/>
      <c r="AK9" s="239"/>
      <c r="AL9" s="239"/>
      <c r="AM9" s="239"/>
      <c r="AN9" s="239"/>
      <c r="AO9" s="239"/>
      <c r="AP9" s="239"/>
      <c r="AQ9" s="239"/>
      <c r="AR9" s="239"/>
      <c r="AS9" s="239"/>
      <c r="AT9" s="239"/>
      <c r="AU9" s="239"/>
      <c r="AV9" s="239"/>
      <c r="AW9" s="239"/>
      <c r="AX9" s="239"/>
      <c r="AY9" s="239"/>
      <c r="BB9" s="3"/>
      <c r="DG9" s="28" t="s">
        <v>4</v>
      </c>
      <c r="DH9" s="29" t="str">
        <f>IF(N14="","【未入力】",N14)</f>
        <v>【未入力】</v>
      </c>
    </row>
    <row r="10" spans="1:249" ht="13.5" customHeight="1">
      <c r="BC10" s="171" t="s">
        <v>84</v>
      </c>
      <c r="BD10" s="110"/>
      <c r="BE10" s="110"/>
      <c r="BF10" s="110"/>
      <c r="BG10" s="110"/>
      <c r="BH10" s="110"/>
      <c r="BI10" s="110"/>
      <c r="BJ10" s="110"/>
      <c r="BK10" s="110"/>
      <c r="BL10" s="110"/>
      <c r="BM10" s="111"/>
      <c r="BN10" s="110" t="s">
        <v>114</v>
      </c>
      <c r="BO10" s="110"/>
      <c r="BP10" s="110"/>
      <c r="BQ10" s="110"/>
      <c r="BR10" s="110"/>
      <c r="BS10" s="110"/>
      <c r="BT10" s="110"/>
      <c r="BU10" s="110"/>
      <c r="BV10" s="110"/>
      <c r="BW10" s="110"/>
      <c r="BX10" s="110"/>
      <c r="BY10" s="110"/>
      <c r="BZ10" s="110"/>
      <c r="CA10" s="110"/>
      <c r="CB10" s="110"/>
      <c r="CC10" s="110"/>
      <c r="CD10" s="110"/>
      <c r="CE10" s="110"/>
      <c r="CF10" s="110"/>
      <c r="CG10" s="110"/>
      <c r="CH10" s="110"/>
      <c r="CI10" s="110"/>
      <c r="CJ10" s="110"/>
      <c r="CK10" s="110"/>
      <c r="CL10" s="110"/>
      <c r="CM10" s="110"/>
      <c r="CN10" s="110"/>
      <c r="CO10" s="110"/>
      <c r="CP10" s="110"/>
      <c r="CQ10" s="110"/>
      <c r="CR10" s="110"/>
      <c r="CS10" s="110"/>
      <c r="CT10" s="110"/>
      <c r="CU10" s="110"/>
      <c r="CV10" s="110"/>
      <c r="CW10" s="110"/>
      <c r="CX10" s="110"/>
      <c r="CY10" s="110"/>
      <c r="CZ10" s="110"/>
      <c r="DA10" s="110"/>
      <c r="DB10" s="110"/>
      <c r="DC10" s="110"/>
      <c r="DD10" s="188"/>
      <c r="DG10" s="28" t="s">
        <v>34</v>
      </c>
      <c r="DH10" s="29" t="str">
        <f>IF(AG15="","【未入力】",AG15)</f>
        <v>【未入力】</v>
      </c>
    </row>
    <row r="11" spans="1:249" ht="13.5" customHeight="1">
      <c r="B11" s="90" t="s">
        <v>55</v>
      </c>
      <c r="C11" s="90"/>
      <c r="D11" s="90"/>
      <c r="E11" s="90"/>
      <c r="F11" s="90"/>
      <c r="G11" s="90"/>
      <c r="H11" s="90"/>
      <c r="I11" s="90"/>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90"/>
      <c r="AX11" s="90"/>
      <c r="AY11" s="90"/>
      <c r="BC11" s="172"/>
      <c r="BD11" s="90"/>
      <c r="BE11" s="90"/>
      <c r="BF11" s="90"/>
      <c r="BG11" s="90"/>
      <c r="BH11" s="90"/>
      <c r="BI11" s="90"/>
      <c r="BJ11" s="90"/>
      <c r="BK11" s="90"/>
      <c r="BL11" s="90"/>
      <c r="BM11" s="113"/>
      <c r="BN11" s="90"/>
      <c r="BO11" s="90"/>
      <c r="BP11" s="90"/>
      <c r="BQ11" s="90"/>
      <c r="BR11" s="90"/>
      <c r="BS11" s="90"/>
      <c r="BT11" s="90"/>
      <c r="BU11" s="90"/>
      <c r="BV11" s="90"/>
      <c r="BW11" s="90"/>
      <c r="BX11" s="90"/>
      <c r="BY11" s="90"/>
      <c r="BZ11" s="90"/>
      <c r="CA11" s="90"/>
      <c r="CB11" s="90"/>
      <c r="CC11" s="90"/>
      <c r="CD11" s="90"/>
      <c r="CE11" s="90"/>
      <c r="CF11" s="90"/>
      <c r="CG11" s="90"/>
      <c r="CH11" s="90"/>
      <c r="CI11" s="90"/>
      <c r="CJ11" s="90"/>
      <c r="CK11" s="90"/>
      <c r="CL11" s="90"/>
      <c r="CM11" s="90"/>
      <c r="CN11" s="90"/>
      <c r="CO11" s="90"/>
      <c r="CP11" s="90"/>
      <c r="CQ11" s="90"/>
      <c r="CR11" s="90"/>
      <c r="CS11" s="90"/>
      <c r="CT11" s="90"/>
      <c r="CU11" s="90"/>
      <c r="CV11" s="90"/>
      <c r="CW11" s="90"/>
      <c r="CX11" s="90"/>
      <c r="CY11" s="90"/>
      <c r="CZ11" s="90"/>
      <c r="DA11" s="90"/>
      <c r="DB11" s="90"/>
      <c r="DC11" s="90"/>
      <c r="DD11" s="189"/>
      <c r="DG11" s="28" t="s">
        <v>35</v>
      </c>
      <c r="DH11" s="34" t="str">
        <f>IF(AN14="","【未入力】",AN14)</f>
        <v>【未入力】</v>
      </c>
    </row>
    <row r="12" spans="1:249" ht="13.5" customHeight="1">
      <c r="B12" s="90"/>
      <c r="C12" s="90"/>
      <c r="D12" s="90"/>
      <c r="E12" s="90"/>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90"/>
      <c r="AX12" s="90"/>
      <c r="AY12" s="90"/>
      <c r="BC12" s="173"/>
      <c r="BD12" s="174"/>
      <c r="BE12" s="174"/>
      <c r="BF12" s="174"/>
      <c r="BG12" s="174"/>
      <c r="BH12" s="174"/>
      <c r="BI12" s="174"/>
      <c r="BJ12" s="174"/>
      <c r="BK12" s="174"/>
      <c r="BL12" s="174"/>
      <c r="BM12" s="175"/>
      <c r="BN12" s="174"/>
      <c r="BO12" s="174"/>
      <c r="BP12" s="174"/>
      <c r="BQ12" s="174"/>
      <c r="BR12" s="174"/>
      <c r="BS12" s="174"/>
      <c r="BT12" s="174"/>
      <c r="BU12" s="174"/>
      <c r="BV12" s="174"/>
      <c r="BW12" s="174"/>
      <c r="BX12" s="174"/>
      <c r="BY12" s="174"/>
      <c r="BZ12" s="174"/>
      <c r="CA12" s="174"/>
      <c r="CB12" s="174"/>
      <c r="CC12" s="174"/>
      <c r="CD12" s="174"/>
      <c r="CE12" s="174"/>
      <c r="CF12" s="174"/>
      <c r="CG12" s="174"/>
      <c r="CH12" s="174"/>
      <c r="CI12" s="174"/>
      <c r="CJ12" s="174"/>
      <c r="CK12" s="174"/>
      <c r="CL12" s="174"/>
      <c r="CM12" s="174"/>
      <c r="CN12" s="174"/>
      <c r="CO12" s="174"/>
      <c r="CP12" s="174"/>
      <c r="CQ12" s="174"/>
      <c r="CR12" s="174"/>
      <c r="CS12" s="174"/>
      <c r="CT12" s="174"/>
      <c r="CU12" s="174"/>
      <c r="CV12" s="174"/>
      <c r="CW12" s="174"/>
      <c r="CX12" s="174"/>
      <c r="CY12" s="174"/>
      <c r="CZ12" s="174"/>
      <c r="DA12" s="174"/>
      <c r="DB12" s="174"/>
      <c r="DC12" s="174"/>
      <c r="DD12" s="190"/>
      <c r="DG12" s="28" t="s">
        <v>7</v>
      </c>
      <c r="DH12" s="29" t="str">
        <f>IF(N18="","【未入力】",N18)</f>
        <v>【未入力】</v>
      </c>
    </row>
    <row r="13" spans="1:249" ht="13.5" customHeight="1">
      <c r="BC13" s="12"/>
      <c r="BD13" s="70"/>
      <c r="BE13" s="5"/>
      <c r="BF13" s="5"/>
      <c r="BG13" s="5"/>
      <c r="BH13" s="5"/>
      <c r="BI13" s="5"/>
      <c r="BJ13" s="5"/>
      <c r="BK13" s="5"/>
      <c r="BL13" s="75" t="s">
        <v>109</v>
      </c>
      <c r="BM13" s="75" t="s">
        <v>110</v>
      </c>
      <c r="BN13" s="15" t="s">
        <v>83</v>
      </c>
      <c r="BP13" s="2"/>
      <c r="BQ13" s="2"/>
      <c r="BR13" s="2"/>
      <c r="BS13" s="69"/>
      <c r="BT13" s="69"/>
      <c r="BU13" s="69"/>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25"/>
      <c r="DG13" s="28" t="s">
        <v>57</v>
      </c>
      <c r="DH13" s="34" t="str">
        <f>IF(J20="","【未入力】",J20)</f>
        <v>【未入力】</v>
      </c>
    </row>
    <row r="14" spans="1:249" ht="13.5" customHeight="1">
      <c r="A14" s="116" t="s">
        <v>3</v>
      </c>
      <c r="B14" s="117"/>
      <c r="C14" s="117"/>
      <c r="D14" s="117"/>
      <c r="E14" s="117"/>
      <c r="F14" s="117"/>
      <c r="G14" s="117"/>
      <c r="H14" s="117"/>
      <c r="I14" s="118"/>
      <c r="J14" s="150" t="s">
        <v>4</v>
      </c>
      <c r="K14" s="151"/>
      <c r="L14" s="151"/>
      <c r="M14" s="152"/>
      <c r="N14" s="153"/>
      <c r="O14" s="154"/>
      <c r="P14" s="154"/>
      <c r="Q14" s="154"/>
      <c r="R14" s="154"/>
      <c r="S14" s="154"/>
      <c r="T14" s="154"/>
      <c r="U14" s="154"/>
      <c r="V14" s="154"/>
      <c r="W14" s="154"/>
      <c r="X14" s="154"/>
      <c r="Y14" s="154"/>
      <c r="Z14" s="154"/>
      <c r="AA14" s="154"/>
      <c r="AB14" s="154"/>
      <c r="AC14" s="154"/>
      <c r="AD14" s="154"/>
      <c r="AE14" s="154"/>
      <c r="AF14" s="154"/>
      <c r="AG14" s="57"/>
      <c r="AH14" s="57"/>
      <c r="AI14" s="58"/>
      <c r="AJ14" s="155" t="s">
        <v>5</v>
      </c>
      <c r="AK14" s="156"/>
      <c r="AL14" s="156"/>
      <c r="AM14" s="157"/>
      <c r="AN14" s="123"/>
      <c r="AO14" s="124"/>
      <c r="AP14" s="124"/>
      <c r="AQ14" s="124"/>
      <c r="AR14" s="124"/>
      <c r="AS14" s="124"/>
      <c r="AT14" s="124"/>
      <c r="AU14" s="124"/>
      <c r="AV14" s="124"/>
      <c r="AW14" s="124"/>
      <c r="AX14" s="124"/>
      <c r="AY14" s="124"/>
      <c r="AZ14" s="125"/>
      <c r="BC14" s="72"/>
      <c r="BD14" s="3">
        <v>1</v>
      </c>
      <c r="BE14" s="17" t="s">
        <v>93</v>
      </c>
      <c r="BF14" s="17"/>
      <c r="BG14" s="17"/>
      <c r="BH14" s="17"/>
      <c r="BI14" s="17"/>
      <c r="BJ14" s="17"/>
      <c r="BK14" s="17"/>
      <c r="BL14" s="79" t="str">
        <f>IF(DI32=TRUE,"☑","□")</f>
        <v>□</v>
      </c>
      <c r="BM14" s="79" t="str">
        <f>IF(DI33=TRUE,"☑","□")</f>
        <v>□</v>
      </c>
      <c r="BN14" s="1" t="str">
        <f>IF(COUNTIF(DH36:DK36,TRUE)&gt;0,"☑","□")&amp;"Ⅰ意識"</f>
        <v>□Ⅰ意識</v>
      </c>
      <c r="DD14" s="24"/>
      <c r="DG14" s="28" t="s">
        <v>50</v>
      </c>
      <c r="DH14" s="34" t="str">
        <f>IF(AE20="","【未入力】",AE20)</f>
        <v>【未入力】</v>
      </c>
      <c r="DK14" s="35"/>
    </row>
    <row r="15" spans="1:249" ht="13.5" customHeight="1">
      <c r="A15" s="119"/>
      <c r="B15" s="83"/>
      <c r="C15" s="83"/>
      <c r="D15" s="83"/>
      <c r="E15" s="83"/>
      <c r="F15" s="83"/>
      <c r="G15" s="83"/>
      <c r="H15" s="83"/>
      <c r="I15" s="102"/>
      <c r="J15" s="168" t="s">
        <v>6</v>
      </c>
      <c r="K15" s="169"/>
      <c r="L15" s="169"/>
      <c r="M15" s="170"/>
      <c r="N15" s="250"/>
      <c r="O15" s="251"/>
      <c r="P15" s="251"/>
      <c r="Q15" s="251"/>
      <c r="R15" s="251"/>
      <c r="S15" s="251"/>
      <c r="T15" s="251"/>
      <c r="U15" s="251"/>
      <c r="V15" s="251"/>
      <c r="W15" s="251"/>
      <c r="X15" s="251"/>
      <c r="Y15" s="251"/>
      <c r="Z15" s="251"/>
      <c r="AA15" s="251"/>
      <c r="AB15" s="251"/>
      <c r="AC15" s="251"/>
      <c r="AD15" s="251"/>
      <c r="AE15" s="251"/>
      <c r="AF15" s="251"/>
      <c r="AG15" s="115"/>
      <c r="AH15" s="115"/>
      <c r="AI15" s="129"/>
      <c r="AJ15" s="158"/>
      <c r="AK15" s="159"/>
      <c r="AL15" s="159"/>
      <c r="AM15" s="160"/>
      <c r="AN15" s="126"/>
      <c r="AO15" s="127"/>
      <c r="AP15" s="127"/>
      <c r="AQ15" s="127"/>
      <c r="AR15" s="127"/>
      <c r="AS15" s="127"/>
      <c r="AT15" s="127"/>
      <c r="AU15" s="127"/>
      <c r="AV15" s="127"/>
      <c r="AW15" s="127"/>
      <c r="AX15" s="127"/>
      <c r="AY15" s="127"/>
      <c r="AZ15" s="128"/>
      <c r="BC15" s="12"/>
      <c r="BD15" s="3">
        <v>2</v>
      </c>
      <c r="BE15" s="17" t="s">
        <v>94</v>
      </c>
      <c r="BF15" s="17"/>
      <c r="BG15" s="17"/>
      <c r="BH15" s="17"/>
      <c r="BI15" s="17"/>
      <c r="BJ15" s="17"/>
      <c r="BK15" s="17"/>
      <c r="BL15" s="79" t="str">
        <f>IF(DJ32=TRUE,"☑","□")</f>
        <v>□</v>
      </c>
      <c r="BM15" s="79" t="str">
        <f>IF(DJ33=TRUE,"☑","□")</f>
        <v>□</v>
      </c>
      <c r="BN15" s="15"/>
      <c r="BP15" s="1" t="str">
        <f>IF(DH36=TRUE,"☑","□")&amp;"1意識混濁"</f>
        <v>□1意識混濁</v>
      </c>
      <c r="BX15" s="1" t="str">
        <f>IF(DI36=TRUE,"☑","□")&amp;"2せん妄"</f>
        <v>□2せん妄</v>
      </c>
      <c r="CG15" s="1" t="str">
        <f>IF(DJ36=TRUE,"☑","□")&amp;"3もうろう"</f>
        <v>□3もうろう</v>
      </c>
      <c r="CN15" s="4" t="str">
        <f>IF(DK36=TRUE,"☑","□")&amp;"4その他("</f>
        <v>□4その他(</v>
      </c>
      <c r="CT15" s="164"/>
      <c r="CU15" s="164"/>
      <c r="CV15" s="164"/>
      <c r="CW15" s="164"/>
      <c r="CX15" s="164"/>
      <c r="CY15" s="164"/>
      <c r="CZ15" s="164"/>
      <c r="DA15" s="164"/>
      <c r="DB15" s="164"/>
      <c r="DC15" s="164"/>
      <c r="DD15" s="25" t="s">
        <v>16</v>
      </c>
      <c r="DG15" s="28" t="s">
        <v>36</v>
      </c>
      <c r="DH15" s="29" t="str">
        <f>IF(AE22="","【未入力】",AE22)</f>
        <v>【未入力】</v>
      </c>
      <c r="DI15" s="35"/>
    </row>
    <row r="16" spans="1:249" ht="13.5" customHeight="1">
      <c r="A16" s="119"/>
      <c r="B16" s="83"/>
      <c r="C16" s="83"/>
      <c r="D16" s="83"/>
      <c r="E16" s="83"/>
      <c r="F16" s="83"/>
      <c r="G16" s="83"/>
      <c r="H16" s="83"/>
      <c r="I16" s="102"/>
      <c r="J16" s="168"/>
      <c r="K16" s="169"/>
      <c r="L16" s="169"/>
      <c r="M16" s="170"/>
      <c r="N16" s="250"/>
      <c r="O16" s="251"/>
      <c r="P16" s="251"/>
      <c r="Q16" s="251"/>
      <c r="R16" s="251"/>
      <c r="S16" s="251"/>
      <c r="T16" s="251"/>
      <c r="U16" s="251"/>
      <c r="V16" s="251"/>
      <c r="W16" s="251"/>
      <c r="X16" s="251"/>
      <c r="Y16" s="251"/>
      <c r="Z16" s="251"/>
      <c r="AA16" s="251"/>
      <c r="AB16" s="251"/>
      <c r="AC16" s="251"/>
      <c r="AD16" s="251"/>
      <c r="AE16" s="251"/>
      <c r="AF16" s="251"/>
      <c r="AG16" s="115"/>
      <c r="AH16" s="115"/>
      <c r="AI16" s="129"/>
      <c r="AJ16" s="158"/>
      <c r="AK16" s="159"/>
      <c r="AL16" s="159"/>
      <c r="AM16" s="160"/>
      <c r="AN16" s="126"/>
      <c r="AO16" s="127"/>
      <c r="AP16" s="127"/>
      <c r="AQ16" s="127"/>
      <c r="AR16" s="127"/>
      <c r="AS16" s="127"/>
      <c r="AT16" s="127"/>
      <c r="AU16" s="127"/>
      <c r="AV16" s="127"/>
      <c r="AW16" s="127"/>
      <c r="AX16" s="127"/>
      <c r="AY16" s="127"/>
      <c r="AZ16" s="128"/>
      <c r="BC16" s="12"/>
      <c r="BD16" s="3">
        <v>3</v>
      </c>
      <c r="BE16" s="17" t="s">
        <v>95</v>
      </c>
      <c r="BF16" s="17"/>
      <c r="BG16" s="17"/>
      <c r="BH16" s="17"/>
      <c r="BI16" s="17"/>
      <c r="BJ16" s="17"/>
      <c r="BK16" s="17"/>
      <c r="BL16" s="79" t="str">
        <f>IF(DK32=TRUE,"☑","□")</f>
        <v>□</v>
      </c>
      <c r="BM16" s="79" t="str">
        <f>IF(DK33=TRUE,"☑","□")</f>
        <v>□</v>
      </c>
      <c r="BN16" s="15" t="str">
        <f>IF(COUNTIF(DH37:DJ37,TRUE)&gt;0,"☑","□")&amp;"Ⅱ知能"</f>
        <v>□Ⅱ知能</v>
      </c>
      <c r="BS16" s="2" t="s">
        <v>21</v>
      </c>
      <c r="BT16" s="1" t="str">
        <f>IF(DH37=TRUE,"☑","□")&amp;"軽度障害"</f>
        <v>□軽度障害</v>
      </c>
      <c r="CA16" s="1" t="str">
        <f>IF(DI37=TRUE,"☑","□")&amp;"中等度障害"</f>
        <v>□中等度障害</v>
      </c>
      <c r="CI16" s="1" t="str">
        <f>IF(DJ37=TRUE,"☑","□")&amp;"重度障害"</f>
        <v>□重度障害</v>
      </c>
      <c r="CO16" s="1" t="s">
        <v>16</v>
      </c>
      <c r="DD16" s="24"/>
      <c r="DG16" s="28" t="s">
        <v>59</v>
      </c>
      <c r="DH16" s="29" t="str">
        <f>IF(J24="","【未入力】",J24)</f>
        <v>【未入力】</v>
      </c>
      <c r="DI16" s="36"/>
      <c r="DJ16" s="35"/>
    </row>
    <row r="17" spans="1:129" ht="13.5" customHeight="1">
      <c r="A17" s="119"/>
      <c r="B17" s="83"/>
      <c r="C17" s="83"/>
      <c r="D17" s="83"/>
      <c r="E17" s="83"/>
      <c r="F17" s="83"/>
      <c r="G17" s="83"/>
      <c r="H17" s="83"/>
      <c r="I17" s="102"/>
      <c r="J17" s="244"/>
      <c r="K17" s="245"/>
      <c r="L17" s="245"/>
      <c r="M17" s="246"/>
      <c r="N17" s="252"/>
      <c r="O17" s="253"/>
      <c r="P17" s="253"/>
      <c r="Q17" s="253"/>
      <c r="R17" s="253"/>
      <c r="S17" s="253"/>
      <c r="T17" s="253"/>
      <c r="U17" s="253"/>
      <c r="V17" s="253"/>
      <c r="W17" s="253"/>
      <c r="X17" s="253"/>
      <c r="Y17" s="253"/>
      <c r="Z17" s="253"/>
      <c r="AA17" s="253"/>
      <c r="AB17" s="253"/>
      <c r="AC17" s="253"/>
      <c r="AD17" s="253"/>
      <c r="AE17" s="253"/>
      <c r="AF17" s="253"/>
      <c r="AG17" s="130"/>
      <c r="AH17" s="130"/>
      <c r="AI17" s="131"/>
      <c r="AJ17" s="161"/>
      <c r="AK17" s="162"/>
      <c r="AL17" s="162"/>
      <c r="AM17" s="163"/>
      <c r="AN17" s="132" t="str">
        <f>IFERROR("（満 "&amp;DATEDIF(DH11,DH5,"Y")&amp;" 歳）","※要入力「発出日」「生年月日」")</f>
        <v>※要入力「発出日」「生年月日」</v>
      </c>
      <c r="AO17" s="133"/>
      <c r="AP17" s="133"/>
      <c r="AQ17" s="133"/>
      <c r="AR17" s="133"/>
      <c r="AS17" s="133"/>
      <c r="AT17" s="133"/>
      <c r="AU17" s="133"/>
      <c r="AV17" s="133"/>
      <c r="AW17" s="133"/>
      <c r="AX17" s="133"/>
      <c r="AY17" s="133"/>
      <c r="AZ17" s="134"/>
      <c r="BC17" s="12"/>
      <c r="BD17" s="3">
        <v>4</v>
      </c>
      <c r="BE17" s="17" t="s">
        <v>96</v>
      </c>
      <c r="BF17" s="17"/>
      <c r="BG17" s="17"/>
      <c r="BH17" s="17"/>
      <c r="BI17" s="17"/>
      <c r="BJ17" s="17"/>
      <c r="BK17" s="17"/>
      <c r="BL17" s="79" t="str">
        <f>IF(DL32=TRUE,"☑","□")</f>
        <v>□</v>
      </c>
      <c r="BM17" s="79" t="str">
        <f>IF(DL33=TRUE,"☑","□")</f>
        <v>□</v>
      </c>
      <c r="BN17" s="15" t="str">
        <f>IF(COUNTIF(DH38:DK38,TRUE)&gt;0,"☑","□")&amp;"Ⅲ記憶"</f>
        <v>□Ⅲ記憶</v>
      </c>
      <c r="DD17" s="24"/>
      <c r="DG17" s="28" t="s">
        <v>37</v>
      </c>
      <c r="DH17" s="29" t="str">
        <f>IF(J27="","【未入力】",J27)</f>
        <v>【未入力】</v>
      </c>
      <c r="DJ17" s="36"/>
      <c r="DK17" s="36"/>
    </row>
    <row r="18" spans="1:129" ht="13.5" customHeight="1">
      <c r="A18" s="119"/>
      <c r="B18" s="83"/>
      <c r="C18" s="83"/>
      <c r="D18" s="83"/>
      <c r="E18" s="83"/>
      <c r="F18" s="83"/>
      <c r="G18" s="83"/>
      <c r="H18" s="83"/>
      <c r="I18" s="102"/>
      <c r="J18" s="116" t="s">
        <v>7</v>
      </c>
      <c r="K18" s="117"/>
      <c r="L18" s="117"/>
      <c r="M18" s="118"/>
      <c r="N18" s="135"/>
      <c r="O18" s="136"/>
      <c r="P18" s="136"/>
      <c r="Q18" s="136"/>
      <c r="R18" s="136"/>
      <c r="S18" s="136"/>
      <c r="T18" s="136"/>
      <c r="U18" s="136"/>
      <c r="V18" s="136"/>
      <c r="W18" s="136"/>
      <c r="X18" s="136"/>
      <c r="Y18" s="136"/>
      <c r="Z18" s="136"/>
      <c r="AA18" s="136"/>
      <c r="AB18" s="136"/>
      <c r="AC18" s="136"/>
      <c r="AD18" s="136"/>
      <c r="AE18" s="136"/>
      <c r="AF18" s="136"/>
      <c r="AG18" s="136"/>
      <c r="AH18" s="136"/>
      <c r="AI18" s="136"/>
      <c r="AJ18" s="136"/>
      <c r="AK18" s="136"/>
      <c r="AL18" s="136"/>
      <c r="AM18" s="136"/>
      <c r="AN18" s="136"/>
      <c r="AO18" s="136"/>
      <c r="AP18" s="136"/>
      <c r="AQ18" s="136"/>
      <c r="AR18" s="136"/>
      <c r="AS18" s="136"/>
      <c r="AT18" s="136"/>
      <c r="AU18" s="136"/>
      <c r="AV18" s="136"/>
      <c r="AW18" s="136"/>
      <c r="AX18" s="136"/>
      <c r="AY18" s="136"/>
      <c r="AZ18" s="137"/>
      <c r="BC18" s="12"/>
      <c r="BD18" s="3">
        <v>5</v>
      </c>
      <c r="BE18" s="17" t="s">
        <v>97</v>
      </c>
      <c r="BF18" s="17"/>
      <c r="BG18" s="17"/>
      <c r="BH18" s="17"/>
      <c r="BI18" s="17"/>
      <c r="BJ18" s="17"/>
      <c r="BK18" s="17"/>
      <c r="BL18" s="79" t="str">
        <f>IF(DM32=TRUE,"☑","□")</f>
        <v>□</v>
      </c>
      <c r="BM18" s="79" t="str">
        <f>IF(DM33=TRUE,"☑","□")</f>
        <v>□</v>
      </c>
      <c r="BN18" s="15"/>
      <c r="BP18" s="1" t="str">
        <f>IF(DH38=TRUE,"☑","□")&amp;"1記銘障害"</f>
        <v>□1記銘障害</v>
      </c>
      <c r="BX18" s="1" t="str">
        <f>IF(DI38=TRUE,"☑","□")&amp;"2見当識障害"</f>
        <v>□2見当識障害</v>
      </c>
      <c r="CG18" s="1" t="str">
        <f>IF(DJ38=TRUE,"☑","□")&amp;"3健忘"</f>
        <v>□3健忘</v>
      </c>
      <c r="CN18" s="4" t="str">
        <f>IF(DK38=TRUE,"☑","□")&amp;"4その他("</f>
        <v>□4その他(</v>
      </c>
      <c r="CT18" s="164"/>
      <c r="CU18" s="164"/>
      <c r="CV18" s="164"/>
      <c r="CW18" s="164"/>
      <c r="CX18" s="164"/>
      <c r="CY18" s="164"/>
      <c r="CZ18" s="164"/>
      <c r="DA18" s="164"/>
      <c r="DB18" s="164"/>
      <c r="DC18" s="164"/>
      <c r="DD18" s="25" t="s">
        <v>16</v>
      </c>
      <c r="DG18" s="28" t="s">
        <v>38</v>
      </c>
      <c r="DH18" s="29" t="str">
        <f>IF(Q29="","【未入力】",Q29)</f>
        <v>【未入力】</v>
      </c>
    </row>
    <row r="19" spans="1:129" ht="13.5" customHeight="1">
      <c r="A19" s="120"/>
      <c r="B19" s="121"/>
      <c r="C19" s="121"/>
      <c r="D19" s="121"/>
      <c r="E19" s="121"/>
      <c r="F19" s="121"/>
      <c r="G19" s="121"/>
      <c r="H19" s="121"/>
      <c r="I19" s="122"/>
      <c r="J19" s="120"/>
      <c r="K19" s="121"/>
      <c r="L19" s="121"/>
      <c r="M19" s="122"/>
      <c r="N19" s="138"/>
      <c r="O19" s="139"/>
      <c r="P19" s="139"/>
      <c r="Q19" s="139"/>
      <c r="R19" s="139"/>
      <c r="S19" s="139"/>
      <c r="T19" s="139"/>
      <c r="U19" s="139"/>
      <c r="V19" s="139"/>
      <c r="W19" s="139"/>
      <c r="X19" s="139"/>
      <c r="Y19" s="139"/>
      <c r="Z19" s="139"/>
      <c r="AA19" s="139"/>
      <c r="AB19" s="139"/>
      <c r="AC19" s="139"/>
      <c r="AD19" s="139"/>
      <c r="AE19" s="139"/>
      <c r="AF19" s="139"/>
      <c r="AG19" s="139"/>
      <c r="AH19" s="139"/>
      <c r="AI19" s="139"/>
      <c r="AJ19" s="139"/>
      <c r="AK19" s="139"/>
      <c r="AL19" s="139"/>
      <c r="AM19" s="139"/>
      <c r="AN19" s="139"/>
      <c r="AO19" s="139"/>
      <c r="AP19" s="139"/>
      <c r="AQ19" s="139"/>
      <c r="AR19" s="139"/>
      <c r="AS19" s="139"/>
      <c r="AT19" s="139"/>
      <c r="AU19" s="139"/>
      <c r="AV19" s="139"/>
      <c r="AW19" s="139"/>
      <c r="AX19" s="139"/>
      <c r="AY19" s="139"/>
      <c r="AZ19" s="140"/>
      <c r="BC19" s="12"/>
      <c r="BD19" s="3">
        <v>6</v>
      </c>
      <c r="BE19" s="17" t="s">
        <v>98</v>
      </c>
      <c r="BF19" s="17"/>
      <c r="BG19" s="17"/>
      <c r="BH19" s="17"/>
      <c r="BI19" s="17"/>
      <c r="BJ19" s="17"/>
      <c r="BK19" s="17"/>
      <c r="BL19" s="79" t="str">
        <f>IF(DN32=TRUE,"☑","□")</f>
        <v>□</v>
      </c>
      <c r="BM19" s="79" t="str">
        <f>IF(DN33=TRUE,"☑","□")</f>
        <v>□</v>
      </c>
      <c r="BN19" s="15" t="str">
        <f>IF(COUNTIF(DH39:DJ39,TRUE)&gt;0,"☑","□")&amp;"Ⅳ知覚"</f>
        <v>□Ⅳ知覚</v>
      </c>
      <c r="DD19" s="24"/>
      <c r="DG19" s="28" t="s">
        <v>39</v>
      </c>
      <c r="DH19" s="29" t="str">
        <f>IF(DI19=TRUE,"",IF(Y27="","【未入力】",Y27))</f>
        <v>【未入力】</v>
      </c>
      <c r="DI19" s="51" t="b">
        <v>0</v>
      </c>
    </row>
    <row r="20" spans="1:129" ht="13.5" customHeight="1">
      <c r="A20" s="116" t="s">
        <v>56</v>
      </c>
      <c r="B20" s="117"/>
      <c r="C20" s="117"/>
      <c r="D20" s="117"/>
      <c r="E20" s="117"/>
      <c r="F20" s="117"/>
      <c r="G20" s="117"/>
      <c r="H20" s="117"/>
      <c r="I20" s="118"/>
      <c r="J20" s="141"/>
      <c r="K20" s="142"/>
      <c r="L20" s="142"/>
      <c r="M20" s="142"/>
      <c r="N20" s="142"/>
      <c r="O20" s="142"/>
      <c r="P20" s="142"/>
      <c r="Q20" s="142"/>
      <c r="R20" s="142"/>
      <c r="S20" s="142"/>
      <c r="T20" s="142"/>
      <c r="U20" s="142"/>
      <c r="V20" s="142"/>
      <c r="W20" s="142"/>
      <c r="X20" s="143"/>
      <c r="Y20" s="165" t="s">
        <v>8</v>
      </c>
      <c r="Z20" s="166"/>
      <c r="AA20" s="166"/>
      <c r="AB20" s="166"/>
      <c r="AC20" s="166"/>
      <c r="AD20" s="167"/>
      <c r="AE20" s="123"/>
      <c r="AF20" s="124"/>
      <c r="AG20" s="124"/>
      <c r="AH20" s="124"/>
      <c r="AI20" s="124"/>
      <c r="AJ20" s="124"/>
      <c r="AK20" s="124"/>
      <c r="AL20" s="124"/>
      <c r="AM20" s="124"/>
      <c r="AN20" s="124"/>
      <c r="AO20" s="124"/>
      <c r="AP20" s="124"/>
      <c r="AQ20" s="124"/>
      <c r="AR20" s="124"/>
      <c r="AS20" s="124"/>
      <c r="AT20" s="124"/>
      <c r="AU20" s="124"/>
      <c r="AV20" s="124"/>
      <c r="AW20" s="124"/>
      <c r="AX20" s="124"/>
      <c r="AY20" s="124"/>
      <c r="AZ20" s="125"/>
      <c r="BC20" s="18"/>
      <c r="BD20" s="3">
        <v>7</v>
      </c>
      <c r="BE20" s="17" t="s">
        <v>99</v>
      </c>
      <c r="BF20" s="17"/>
      <c r="BG20" s="17"/>
      <c r="BH20" s="17"/>
      <c r="BI20" s="17"/>
      <c r="BJ20" s="17"/>
      <c r="BK20" s="17"/>
      <c r="BL20" s="79" t="str">
        <f>IF(DO32=TRUE,"☑","□")</f>
        <v>□</v>
      </c>
      <c r="BM20" s="79" t="str">
        <f>IF(DO33=TRUE,"☑","□")</f>
        <v>□</v>
      </c>
      <c r="BN20" s="6"/>
      <c r="BO20" s="3"/>
      <c r="BP20" s="1" t="str">
        <f>IF(DH39=TRUE,"☑","□")&amp;"1幻聴"</f>
        <v>□1幻聴</v>
      </c>
      <c r="BW20" s="3"/>
      <c r="BX20" s="1" t="str">
        <f>IF(DI39=TRUE,"☑","□")&amp;"2幻視"</f>
        <v>□2幻視</v>
      </c>
      <c r="CD20" s="3"/>
      <c r="CE20" s="3"/>
      <c r="CG20" s="1" t="str">
        <f>IF(DJ39=TRUE,"☑","□")&amp;"3その他("</f>
        <v>□3その他(</v>
      </c>
      <c r="CK20" s="2"/>
      <c r="CM20" s="164"/>
      <c r="CN20" s="164"/>
      <c r="CO20" s="164"/>
      <c r="CP20" s="164"/>
      <c r="CQ20" s="164"/>
      <c r="CR20" s="164"/>
      <c r="CS20" s="164"/>
      <c r="CT20" s="164"/>
      <c r="CU20" s="164"/>
      <c r="CV20" s="164"/>
      <c r="CW20" s="4" t="s">
        <v>16</v>
      </c>
      <c r="CX20" s="26"/>
      <c r="CY20" s="4"/>
      <c r="CZ20" s="3"/>
      <c r="DA20" s="3"/>
      <c r="DD20" s="24"/>
      <c r="DG20" s="28" t="s">
        <v>40</v>
      </c>
      <c r="DH20" s="29" t="str">
        <f>IF(DI19=TRUE,"",IF(AF29="","【未入力】",AF29))</f>
        <v>【未入力】</v>
      </c>
    </row>
    <row r="21" spans="1:129" ht="13.5" customHeight="1">
      <c r="A21" s="119"/>
      <c r="B21" s="83"/>
      <c r="C21" s="83"/>
      <c r="D21" s="83"/>
      <c r="E21" s="83"/>
      <c r="F21" s="83"/>
      <c r="G21" s="83"/>
      <c r="H21" s="83"/>
      <c r="I21" s="102"/>
      <c r="J21" s="144"/>
      <c r="K21" s="145"/>
      <c r="L21" s="145"/>
      <c r="M21" s="145"/>
      <c r="N21" s="145"/>
      <c r="O21" s="145"/>
      <c r="P21" s="145"/>
      <c r="Q21" s="145"/>
      <c r="R21" s="145"/>
      <c r="S21" s="145"/>
      <c r="T21" s="145"/>
      <c r="U21" s="145"/>
      <c r="V21" s="145"/>
      <c r="W21" s="145"/>
      <c r="X21" s="146"/>
      <c r="Y21" s="168"/>
      <c r="Z21" s="169"/>
      <c r="AA21" s="169"/>
      <c r="AB21" s="169"/>
      <c r="AC21" s="169"/>
      <c r="AD21" s="170"/>
      <c r="AE21" s="126"/>
      <c r="AF21" s="127"/>
      <c r="AG21" s="127"/>
      <c r="AH21" s="127"/>
      <c r="AI21" s="127"/>
      <c r="AJ21" s="127"/>
      <c r="AK21" s="127"/>
      <c r="AL21" s="127"/>
      <c r="AM21" s="127"/>
      <c r="AN21" s="127"/>
      <c r="AO21" s="127"/>
      <c r="AP21" s="127"/>
      <c r="AQ21" s="127"/>
      <c r="AR21" s="127"/>
      <c r="AS21" s="127"/>
      <c r="AT21" s="127"/>
      <c r="AU21" s="127"/>
      <c r="AV21" s="127"/>
      <c r="AW21" s="127"/>
      <c r="AX21" s="127"/>
      <c r="AY21" s="127"/>
      <c r="AZ21" s="128"/>
      <c r="BC21" s="12"/>
      <c r="BD21" s="3">
        <v>8</v>
      </c>
      <c r="BE21" s="17" t="s">
        <v>100</v>
      </c>
      <c r="BF21" s="17"/>
      <c r="BG21" s="17"/>
      <c r="BH21" s="17"/>
      <c r="BI21" s="17"/>
      <c r="BJ21" s="17"/>
      <c r="BK21" s="17"/>
      <c r="BL21" s="79" t="str">
        <f>IF(DP32=TRUE,"☑","□")</f>
        <v>□</v>
      </c>
      <c r="BM21" s="79" t="str">
        <f>IF(DP33=TRUE,"☑","□")</f>
        <v>□</v>
      </c>
      <c r="BN21" s="15" t="str">
        <f>IF(COUNTIF(DH40:DO40,TRUE)&gt;0,"☑","□")&amp;"Ⅴ思考"</f>
        <v>□Ⅴ思考</v>
      </c>
      <c r="DD21" s="24"/>
      <c r="DG21" s="28" t="s">
        <v>41</v>
      </c>
      <c r="DH21" s="29" t="str">
        <f>IF(DI21=TRUE,"",IF(AM27="","【未入力】",AM27))</f>
        <v>【未入力】</v>
      </c>
      <c r="DI21" s="51" t="b">
        <v>0</v>
      </c>
    </row>
    <row r="22" spans="1:129" ht="13.5" customHeight="1">
      <c r="A22" s="119"/>
      <c r="B22" s="83"/>
      <c r="C22" s="83"/>
      <c r="D22" s="83"/>
      <c r="E22" s="83"/>
      <c r="F22" s="83"/>
      <c r="G22" s="83"/>
      <c r="H22" s="83"/>
      <c r="I22" s="102"/>
      <c r="J22" s="144"/>
      <c r="K22" s="145"/>
      <c r="L22" s="145"/>
      <c r="M22" s="145"/>
      <c r="N22" s="145"/>
      <c r="O22" s="145"/>
      <c r="P22" s="145"/>
      <c r="Q22" s="145"/>
      <c r="R22" s="145"/>
      <c r="S22" s="145"/>
      <c r="T22" s="145"/>
      <c r="U22" s="145"/>
      <c r="V22" s="145"/>
      <c r="W22" s="145"/>
      <c r="X22" s="146"/>
      <c r="Y22" s="247" t="s">
        <v>9</v>
      </c>
      <c r="Z22" s="248"/>
      <c r="AA22" s="248"/>
      <c r="AB22" s="248"/>
      <c r="AC22" s="248"/>
      <c r="AD22" s="249"/>
      <c r="AE22" s="84"/>
      <c r="AF22" s="85"/>
      <c r="AG22" s="85"/>
      <c r="AH22" s="85"/>
      <c r="AI22" s="85"/>
      <c r="AJ22" s="85"/>
      <c r="AK22" s="85"/>
      <c r="AL22" s="85"/>
      <c r="AM22" s="85"/>
      <c r="AN22" s="85"/>
      <c r="AO22" s="85"/>
      <c r="AP22" s="85"/>
      <c r="AQ22" s="85"/>
      <c r="AR22" s="85"/>
      <c r="AS22" s="85"/>
      <c r="AT22" s="85"/>
      <c r="AU22" s="85"/>
      <c r="AV22" s="85"/>
      <c r="AW22" s="85"/>
      <c r="AX22" s="85"/>
      <c r="AY22" s="85"/>
      <c r="AZ22" s="86"/>
      <c r="BC22" s="12"/>
      <c r="BD22" s="3">
        <v>9</v>
      </c>
      <c r="BE22" s="17" t="s">
        <v>115</v>
      </c>
      <c r="BF22" s="17"/>
      <c r="BG22" s="17"/>
      <c r="BH22" s="17"/>
      <c r="BI22" s="17"/>
      <c r="BJ22" s="17"/>
      <c r="BK22" s="17"/>
      <c r="BL22" s="79" t="str">
        <f>IF(DQ32=TRUE,"☑","□")</f>
        <v>□</v>
      </c>
      <c r="BM22" s="79" t="str">
        <f>IF(DQ33=TRUE,"☑","□")</f>
        <v>□</v>
      </c>
      <c r="BN22" s="15"/>
      <c r="BP22" s="1" t="str">
        <f>IF(DH40=TRUE,"☑","□")&amp;"1妄想"</f>
        <v>□1妄想</v>
      </c>
      <c r="BX22" s="1" t="str">
        <f>IF(DI40=TRUE,"☑","□")&amp;"2思考途絶"</f>
        <v>□2思考途絶</v>
      </c>
      <c r="CF22" s="3"/>
      <c r="CG22" s="1" t="str">
        <f>IF(DJ40=TRUE,"☑","□")&amp;"3連合弛緩"</f>
        <v>□3連合弛緩</v>
      </c>
      <c r="CN22" s="1" t="str">
        <f>IF(DK40=TRUE,"☑","□")&amp;"4滅裂思考"</f>
        <v>□4滅裂思考</v>
      </c>
      <c r="CV22" s="1" t="str">
        <f>IF(DL40=TRUE,"☑","□")&amp;"5思考奔逸"</f>
        <v>□5思考奔逸</v>
      </c>
      <c r="CW22" s="3"/>
      <c r="DD22" s="24"/>
      <c r="DG22" s="28" t="s">
        <v>66</v>
      </c>
      <c r="DH22" s="29" t="str">
        <f>IF(M30="","【未入力】",M30)</f>
        <v>【未入力】</v>
      </c>
    </row>
    <row r="23" spans="1:129" ht="13.5" customHeight="1">
      <c r="A23" s="120"/>
      <c r="B23" s="121"/>
      <c r="C23" s="121"/>
      <c r="D23" s="121"/>
      <c r="E23" s="121"/>
      <c r="F23" s="121"/>
      <c r="G23" s="121"/>
      <c r="H23" s="121"/>
      <c r="I23" s="122"/>
      <c r="J23" s="147"/>
      <c r="K23" s="148"/>
      <c r="L23" s="148"/>
      <c r="M23" s="148"/>
      <c r="N23" s="148"/>
      <c r="O23" s="148"/>
      <c r="P23" s="148"/>
      <c r="Q23" s="148"/>
      <c r="R23" s="148"/>
      <c r="S23" s="148"/>
      <c r="T23" s="148"/>
      <c r="U23" s="148"/>
      <c r="V23" s="148"/>
      <c r="W23" s="148"/>
      <c r="X23" s="149"/>
      <c r="Y23" s="120"/>
      <c r="Z23" s="121"/>
      <c r="AA23" s="121"/>
      <c r="AB23" s="121"/>
      <c r="AC23" s="121"/>
      <c r="AD23" s="122"/>
      <c r="AE23" s="87"/>
      <c r="AF23" s="88"/>
      <c r="AG23" s="88"/>
      <c r="AH23" s="88"/>
      <c r="AI23" s="88"/>
      <c r="AJ23" s="88"/>
      <c r="AK23" s="88"/>
      <c r="AL23" s="88"/>
      <c r="AM23" s="88"/>
      <c r="AN23" s="88"/>
      <c r="AO23" s="88"/>
      <c r="AP23" s="88"/>
      <c r="AQ23" s="88"/>
      <c r="AR23" s="88"/>
      <c r="AS23" s="88"/>
      <c r="AT23" s="88"/>
      <c r="AU23" s="88"/>
      <c r="AV23" s="88"/>
      <c r="AW23" s="88"/>
      <c r="AX23" s="88"/>
      <c r="AY23" s="88"/>
      <c r="AZ23" s="89"/>
      <c r="BC23" s="12"/>
      <c r="BD23" s="3">
        <v>10</v>
      </c>
      <c r="BE23" s="17" t="s">
        <v>101</v>
      </c>
      <c r="BF23" s="17"/>
      <c r="BG23" s="17"/>
      <c r="BH23" s="17"/>
      <c r="BI23" s="17"/>
      <c r="BJ23" s="17"/>
      <c r="BK23" s="17"/>
      <c r="BL23" s="79" t="str">
        <f>IF(DR32=TRUE,"☑","□")</f>
        <v>□</v>
      </c>
      <c r="BM23" s="79" t="str">
        <f>IF(DR33=TRUE,"☑","□")</f>
        <v>□</v>
      </c>
      <c r="BN23" s="15"/>
      <c r="BP23" s="1" t="str">
        <f>IF(DM40=TRUE,"☑","□")&amp;"6思考制止"</f>
        <v>□6思考制止</v>
      </c>
      <c r="BX23" s="1" t="str">
        <f>IF(DN40=TRUE,"☑","□")&amp;"7強迫観念"</f>
        <v>□7強迫観念</v>
      </c>
      <c r="CG23" s="1" t="str">
        <f>IF(DO40=TRUE,"☑","□")&amp;"8その他("</f>
        <v>□8その他(</v>
      </c>
      <c r="CK23" s="2"/>
      <c r="CM23" s="164"/>
      <c r="CN23" s="164"/>
      <c r="CO23" s="164"/>
      <c r="CP23" s="164"/>
      <c r="CQ23" s="164"/>
      <c r="CR23" s="164"/>
      <c r="CS23" s="164"/>
      <c r="CT23" s="164"/>
      <c r="CU23" s="164"/>
      <c r="CV23" s="164"/>
      <c r="CW23" s="4" t="s">
        <v>16</v>
      </c>
      <c r="CX23" s="4"/>
      <c r="DD23" s="25"/>
      <c r="DG23" s="28" t="s">
        <v>67</v>
      </c>
      <c r="DH23" s="29" t="str">
        <f>IF(AF30="","【未入力】",AF30)</f>
        <v>【未入力】</v>
      </c>
      <c r="DI23" s="1"/>
    </row>
    <row r="24" spans="1:129" ht="13.5" customHeight="1">
      <c r="A24" s="94" t="s">
        <v>58</v>
      </c>
      <c r="B24" s="94"/>
      <c r="C24" s="94"/>
      <c r="D24" s="94"/>
      <c r="E24" s="94"/>
      <c r="F24" s="94"/>
      <c r="G24" s="94"/>
      <c r="H24" s="94"/>
      <c r="I24" s="95"/>
      <c r="J24" s="240"/>
      <c r="K24" s="241"/>
      <c r="L24" s="241"/>
      <c r="M24" s="241"/>
      <c r="N24" s="241"/>
      <c r="O24" s="241"/>
      <c r="P24" s="241"/>
      <c r="Q24" s="241"/>
      <c r="R24" s="241"/>
      <c r="S24" s="241"/>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2"/>
      <c r="BC24" s="12"/>
      <c r="BD24" s="3">
        <v>11</v>
      </c>
      <c r="BE24" s="17" t="s">
        <v>102</v>
      </c>
      <c r="BF24" s="17"/>
      <c r="BG24" s="17"/>
      <c r="BH24" s="17"/>
      <c r="BI24" s="17"/>
      <c r="BJ24" s="17"/>
      <c r="BK24" s="17"/>
      <c r="BL24" s="79" t="str">
        <f>IF(DS32=TRUE,"☑","□")</f>
        <v>□</v>
      </c>
      <c r="BM24" s="79" t="str">
        <f>IF(DS33=TRUE,"☑","□")</f>
        <v>□</v>
      </c>
      <c r="BN24" s="15" t="str">
        <f>IF(COUNTIF(DH41:DN41,TRUE)&gt;0,"☑","□")&amp;"Ⅵ感情・情動"</f>
        <v>□Ⅵ感情・情動</v>
      </c>
      <c r="DD24" s="24"/>
      <c r="DG24" s="28" t="s">
        <v>65</v>
      </c>
      <c r="DH24" s="29" t="str">
        <f>IF(J33="","【未入力】",J33)</f>
        <v>【未入力】</v>
      </c>
      <c r="DI24" s="51"/>
    </row>
    <row r="25" spans="1:129" ht="13.5" customHeight="1" thickBot="1">
      <c r="A25" s="96"/>
      <c r="B25" s="96"/>
      <c r="C25" s="96"/>
      <c r="D25" s="96"/>
      <c r="E25" s="96"/>
      <c r="F25" s="96"/>
      <c r="G25" s="96"/>
      <c r="H25" s="96"/>
      <c r="I25" s="97"/>
      <c r="J25" s="91"/>
      <c r="K25" s="92"/>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92"/>
      <c r="AL25" s="92"/>
      <c r="AM25" s="92"/>
      <c r="AN25" s="92"/>
      <c r="AO25" s="92"/>
      <c r="AP25" s="92"/>
      <c r="AQ25" s="92"/>
      <c r="AR25" s="92"/>
      <c r="AS25" s="92"/>
      <c r="AT25" s="92"/>
      <c r="AU25" s="92"/>
      <c r="AV25" s="92"/>
      <c r="AW25" s="92"/>
      <c r="AX25" s="92"/>
      <c r="AY25" s="92"/>
      <c r="AZ25" s="243"/>
      <c r="BC25" s="18"/>
      <c r="BD25" s="3">
        <v>12</v>
      </c>
      <c r="BE25" s="17" t="s">
        <v>103</v>
      </c>
      <c r="BF25" s="17"/>
      <c r="BG25" s="17"/>
      <c r="BH25" s="17"/>
      <c r="BI25" s="17"/>
      <c r="BJ25" s="17"/>
      <c r="BK25" s="17"/>
      <c r="BL25" s="79" t="str">
        <f>IF(DT32=TRUE,"☑","□")</f>
        <v>□</v>
      </c>
      <c r="BM25" s="79" t="str">
        <f>IF(DT33=TRUE,"☑","□")</f>
        <v>□</v>
      </c>
      <c r="BN25" s="6"/>
      <c r="BO25" s="3"/>
      <c r="BP25" s="1" t="str">
        <f>IF(DH41=TRUE,"☑","□")&amp;"1感情平板化"</f>
        <v>□1感情平板化</v>
      </c>
      <c r="BW25" s="3"/>
      <c r="BX25" s="1" t="str">
        <f>IF(DI41=TRUE,"☑","□")&amp;"2抑うつ気分"</f>
        <v>□2抑うつ気分</v>
      </c>
      <c r="CE25" s="3"/>
      <c r="CG25" s="1" t="str">
        <f>IF(DJ41=TRUE,"☑","□")&amp;"3高揚気分"</f>
        <v>□3高揚気分</v>
      </c>
      <c r="CM25" s="3"/>
      <c r="CN25" s="1" t="str">
        <f>IF(DK41=TRUE,"☑","□")&amp;"4感情失禁"</f>
        <v>□4感情失禁</v>
      </c>
      <c r="CV25" s="1" t="str">
        <f>IF(DL41=TRUE,"☑","□")&amp;"5焦燥・激越"</f>
        <v>□5焦燥・激越</v>
      </c>
      <c r="DC25" s="3"/>
      <c r="DD25" s="24"/>
      <c r="DG25" s="28" t="s">
        <v>69</v>
      </c>
      <c r="DH25" s="29" t="str">
        <f>IF(J40="","【未入力】",J40)</f>
        <v>【未入力】</v>
      </c>
      <c r="DI25" s="37"/>
    </row>
    <row r="26" spans="1:129" ht="13.5" customHeight="1">
      <c r="A26" s="98" t="s">
        <v>10</v>
      </c>
      <c r="B26" s="99"/>
      <c r="C26" s="99"/>
      <c r="D26" s="99"/>
      <c r="E26" s="99"/>
      <c r="F26" s="99"/>
      <c r="G26" s="99"/>
      <c r="H26" s="99"/>
      <c r="I26" s="100"/>
      <c r="J26" s="229" t="s">
        <v>11</v>
      </c>
      <c r="K26" s="230"/>
      <c r="L26" s="230"/>
      <c r="M26" s="230"/>
      <c r="N26" s="230"/>
      <c r="O26" s="230"/>
      <c r="P26" s="230"/>
      <c r="Q26" s="230"/>
      <c r="R26" s="230"/>
      <c r="S26" s="230"/>
      <c r="T26" s="230"/>
      <c r="U26" s="230"/>
      <c r="V26" s="230"/>
      <c r="W26" s="230"/>
      <c r="X26" s="231"/>
      <c r="Y26" s="229" t="s">
        <v>12</v>
      </c>
      <c r="Z26" s="230"/>
      <c r="AA26" s="230"/>
      <c r="AB26" s="230"/>
      <c r="AC26" s="230"/>
      <c r="AD26" s="230"/>
      <c r="AE26" s="230"/>
      <c r="AF26" s="230"/>
      <c r="AG26" s="230"/>
      <c r="AH26" s="230"/>
      <c r="AI26" s="230"/>
      <c r="AJ26" s="230"/>
      <c r="AK26" s="230"/>
      <c r="AL26" s="231"/>
      <c r="AM26" s="232" t="s">
        <v>13</v>
      </c>
      <c r="AN26" s="232"/>
      <c r="AO26" s="232"/>
      <c r="AP26" s="232"/>
      <c r="AQ26" s="232"/>
      <c r="AR26" s="232"/>
      <c r="AS26" s="232"/>
      <c r="AT26" s="232"/>
      <c r="AU26" s="232"/>
      <c r="AV26" s="232"/>
      <c r="AW26" s="232"/>
      <c r="AX26" s="232"/>
      <c r="AY26" s="232"/>
      <c r="AZ26" s="233"/>
      <c r="BC26" s="18"/>
      <c r="BD26" s="3">
        <v>13</v>
      </c>
      <c r="BE26" s="17" t="s">
        <v>104</v>
      </c>
      <c r="BF26" s="17"/>
      <c r="BG26" s="17"/>
      <c r="BH26" s="17"/>
      <c r="BI26" s="17"/>
      <c r="BJ26" s="17"/>
      <c r="BK26" s="17"/>
      <c r="BL26" s="79" t="str">
        <f>IF(DU32=TRUE,"☑","□")</f>
        <v>□</v>
      </c>
      <c r="BM26" s="79" t="str">
        <f>IF(DU33=TRUE,"☑","□")</f>
        <v>□</v>
      </c>
      <c r="BN26" s="6"/>
      <c r="BO26" s="3"/>
      <c r="BP26" s="1" t="str">
        <f>IF(DM41=TRUE,"☑","□")&amp;"6易怒性・被刺激性亢進"</f>
        <v>□6易怒性・被刺激性亢進</v>
      </c>
      <c r="CC26" s="3"/>
      <c r="CD26" s="3"/>
      <c r="CE26" s="3"/>
      <c r="CG26" s="1" t="str">
        <f>IF(DN41=TRUE,"☑","□")&amp;"7その他("</f>
        <v>□7その他(</v>
      </c>
      <c r="CK26" s="2"/>
      <c r="CM26" s="164"/>
      <c r="CN26" s="164"/>
      <c r="CO26" s="164"/>
      <c r="CP26" s="164"/>
      <c r="CQ26" s="164"/>
      <c r="CR26" s="164"/>
      <c r="CS26" s="164"/>
      <c r="CT26" s="164"/>
      <c r="CU26" s="164"/>
      <c r="CV26" s="164"/>
      <c r="CW26" s="4" t="s">
        <v>16</v>
      </c>
      <c r="DD26" s="24"/>
      <c r="DG26" s="28" t="s">
        <v>70</v>
      </c>
      <c r="DH26" s="29" t="str">
        <f>IF(COUNTIF(DI26:DK26,TRUE)&gt;0,"OK","【未入力】")</f>
        <v>【未入力】</v>
      </c>
      <c r="DI26" s="53" t="b">
        <v>0</v>
      </c>
      <c r="DJ26" s="53" t="b">
        <v>0</v>
      </c>
      <c r="DK26" s="53" t="b">
        <v>0</v>
      </c>
    </row>
    <row r="27" spans="1:129" ht="13.5" customHeight="1">
      <c r="A27" s="101"/>
      <c r="B27" s="83"/>
      <c r="C27" s="83"/>
      <c r="D27" s="83"/>
      <c r="E27" s="83"/>
      <c r="F27" s="83"/>
      <c r="G27" s="83"/>
      <c r="H27" s="83"/>
      <c r="I27" s="102"/>
      <c r="J27" s="106"/>
      <c r="K27" s="107"/>
      <c r="L27" s="107"/>
      <c r="M27" s="107"/>
      <c r="N27" s="107"/>
      <c r="O27" s="107"/>
      <c r="P27" s="107"/>
      <c r="Q27" s="107"/>
      <c r="R27" s="107"/>
      <c r="S27" s="107"/>
      <c r="T27" s="107"/>
      <c r="U27" s="107"/>
      <c r="V27" s="107"/>
      <c r="W27" s="107"/>
      <c r="X27" s="108"/>
      <c r="Y27" s="106"/>
      <c r="Z27" s="107"/>
      <c r="AA27" s="107"/>
      <c r="AB27" s="107"/>
      <c r="AC27" s="107"/>
      <c r="AD27" s="107"/>
      <c r="AE27" s="107"/>
      <c r="AF27" s="107"/>
      <c r="AG27" s="107"/>
      <c r="AH27" s="107"/>
      <c r="AI27" s="107"/>
      <c r="AJ27" s="107"/>
      <c r="AK27" s="107"/>
      <c r="AL27" s="108"/>
      <c r="AM27" s="106"/>
      <c r="AN27" s="107"/>
      <c r="AO27" s="107"/>
      <c r="AP27" s="107"/>
      <c r="AQ27" s="107"/>
      <c r="AR27" s="107"/>
      <c r="AS27" s="107"/>
      <c r="AT27" s="107"/>
      <c r="AU27" s="107"/>
      <c r="AV27" s="107"/>
      <c r="AW27" s="107"/>
      <c r="AX27" s="107"/>
      <c r="AY27" s="107"/>
      <c r="AZ27" s="234"/>
      <c r="BC27" s="12"/>
      <c r="BD27" s="3">
        <v>14</v>
      </c>
      <c r="BE27" s="193" t="s">
        <v>105</v>
      </c>
      <c r="BF27" s="193"/>
      <c r="BG27" s="193"/>
      <c r="BH27" s="193"/>
      <c r="BI27" s="193"/>
      <c r="BJ27" s="193"/>
      <c r="BK27" s="17"/>
      <c r="BL27" s="79" t="str">
        <f>IF(DV32=TRUE,"☑","□")</f>
        <v>□</v>
      </c>
      <c r="BM27" s="79" t="str">
        <f>IF(DV33=TRUE,"☑","□")</f>
        <v>□</v>
      </c>
      <c r="BN27" s="15" t="str">
        <f>IF(COUNTIF(DH42:DN42,TRUE)&gt;0,"☑","□")&amp;"Ⅶ意欲"</f>
        <v>□Ⅶ意欲</v>
      </c>
      <c r="CL27" s="3"/>
      <c r="CM27" s="3"/>
      <c r="CN27" s="3"/>
      <c r="CO27" s="3"/>
      <c r="CP27" s="3"/>
      <c r="CQ27" s="3"/>
      <c r="CR27" s="3"/>
      <c r="CS27" s="3"/>
      <c r="CT27" s="3"/>
      <c r="CU27" s="3"/>
      <c r="DD27" s="24"/>
      <c r="DG27" s="28" t="s">
        <v>71</v>
      </c>
      <c r="DH27" s="29" t="str">
        <f>IF(COUNTIF(DI27:DK27,TRUE)&gt;0,"OK","【未入力】")</f>
        <v>【未入力】</v>
      </c>
      <c r="DI27" s="53" t="b">
        <v>0</v>
      </c>
      <c r="DJ27" s="53" t="b">
        <v>0</v>
      </c>
      <c r="DK27" s="53" t="b">
        <v>0</v>
      </c>
    </row>
    <row r="28" spans="1:129" ht="13.5" customHeight="1">
      <c r="A28" s="101"/>
      <c r="B28" s="83"/>
      <c r="C28" s="83"/>
      <c r="D28" s="83"/>
      <c r="E28" s="83"/>
      <c r="F28" s="83"/>
      <c r="G28" s="83"/>
      <c r="H28" s="83"/>
      <c r="I28" s="102"/>
      <c r="J28" s="106"/>
      <c r="K28" s="107"/>
      <c r="L28" s="107"/>
      <c r="M28" s="107"/>
      <c r="N28" s="107"/>
      <c r="O28" s="107"/>
      <c r="P28" s="107"/>
      <c r="Q28" s="107"/>
      <c r="R28" s="107"/>
      <c r="S28" s="107"/>
      <c r="T28" s="107"/>
      <c r="U28" s="107"/>
      <c r="V28" s="107"/>
      <c r="W28" s="107"/>
      <c r="X28" s="108"/>
      <c r="Y28" s="106"/>
      <c r="Z28" s="107"/>
      <c r="AA28" s="107"/>
      <c r="AB28" s="107"/>
      <c r="AC28" s="107"/>
      <c r="AD28" s="107"/>
      <c r="AE28" s="107"/>
      <c r="AF28" s="107"/>
      <c r="AG28" s="107"/>
      <c r="AH28" s="107"/>
      <c r="AI28" s="107"/>
      <c r="AJ28" s="107"/>
      <c r="AK28" s="107"/>
      <c r="AL28" s="108"/>
      <c r="AM28" s="106"/>
      <c r="AN28" s="107"/>
      <c r="AO28" s="107"/>
      <c r="AP28" s="107"/>
      <c r="AQ28" s="107"/>
      <c r="AR28" s="107"/>
      <c r="AS28" s="107"/>
      <c r="AT28" s="107"/>
      <c r="AU28" s="107"/>
      <c r="AV28" s="107"/>
      <c r="AW28" s="107"/>
      <c r="AX28" s="107"/>
      <c r="AY28" s="107"/>
      <c r="AZ28" s="234"/>
      <c r="BC28" s="12"/>
      <c r="BD28" s="3"/>
      <c r="BE28" s="193"/>
      <c r="BF28" s="193"/>
      <c r="BG28" s="193"/>
      <c r="BH28" s="193"/>
      <c r="BI28" s="193"/>
      <c r="BJ28" s="193"/>
      <c r="BK28" s="17"/>
      <c r="BL28" s="79"/>
      <c r="BM28" s="79"/>
      <c r="BN28" s="15"/>
      <c r="BP28" s="1" t="str">
        <f>IF(DH42=TRUE,"☑","□")&amp;"1衝動行為"</f>
        <v>□1衝動行為</v>
      </c>
      <c r="BX28" s="1" t="str">
        <f>IF(DI42=TRUE,"☑","□")&amp;"2行為心迫"</f>
        <v>□2行為心迫</v>
      </c>
      <c r="CF28" s="3"/>
      <c r="CG28" s="1" t="str">
        <f>IF(DJ42=TRUE,"☑","□")&amp;"3興奮"</f>
        <v>□3興奮</v>
      </c>
      <c r="CN28" s="1" t="str">
        <f>IF(DK42=TRUE,"☑","□")&amp;"4昏迷"</f>
        <v>□4昏迷</v>
      </c>
      <c r="CV28" s="1" t="str">
        <f>IF(DL42=TRUE,"☑","□")&amp;"5精神運動制止"</f>
        <v>□5精神運動制止</v>
      </c>
      <c r="CW28" s="3"/>
      <c r="CX28" s="27"/>
      <c r="DD28" s="24"/>
      <c r="DG28" s="28" t="s">
        <v>72</v>
      </c>
      <c r="DH28" s="29" t="str">
        <f>IF(COUNTIF(DI28:DL28,TRUE)&gt;0,"OK","【未入力】")</f>
        <v>【未入力】</v>
      </c>
      <c r="DI28" s="53" t="b">
        <v>0</v>
      </c>
      <c r="DJ28" s="53" t="b">
        <v>0</v>
      </c>
      <c r="DK28" s="53" t="b">
        <v>0</v>
      </c>
      <c r="DL28" s="53" t="b">
        <v>0</v>
      </c>
      <c r="DM28" s="30">
        <f>AN51</f>
        <v>0</v>
      </c>
    </row>
    <row r="29" spans="1:129" ht="13.5" customHeight="1" thickBot="1">
      <c r="A29" s="103"/>
      <c r="B29" s="104"/>
      <c r="C29" s="104"/>
      <c r="D29" s="104"/>
      <c r="E29" s="104"/>
      <c r="F29" s="104"/>
      <c r="G29" s="104"/>
      <c r="H29" s="104"/>
      <c r="I29" s="105"/>
      <c r="J29" s="91" t="s">
        <v>14</v>
      </c>
      <c r="K29" s="92"/>
      <c r="L29" s="92"/>
      <c r="M29" s="92"/>
      <c r="N29" s="92"/>
      <c r="O29" s="92"/>
      <c r="P29" s="16" t="s">
        <v>15</v>
      </c>
      <c r="Q29" s="93"/>
      <c r="R29" s="93"/>
      <c r="S29" s="93"/>
      <c r="T29" s="93"/>
      <c r="U29" s="93"/>
      <c r="V29" s="93"/>
      <c r="W29" s="93"/>
      <c r="X29" s="14" t="s">
        <v>16</v>
      </c>
      <c r="Y29" s="91" t="s">
        <v>14</v>
      </c>
      <c r="Z29" s="92"/>
      <c r="AA29" s="92"/>
      <c r="AB29" s="92"/>
      <c r="AC29" s="92"/>
      <c r="AD29" s="92"/>
      <c r="AE29" s="16" t="s">
        <v>15</v>
      </c>
      <c r="AF29" s="192"/>
      <c r="AG29" s="192"/>
      <c r="AH29" s="192"/>
      <c r="AI29" s="192"/>
      <c r="AJ29" s="192"/>
      <c r="AK29" s="192"/>
      <c r="AL29" s="14" t="s">
        <v>16</v>
      </c>
      <c r="AM29" s="235"/>
      <c r="AN29" s="192"/>
      <c r="AO29" s="192"/>
      <c r="AP29" s="192"/>
      <c r="AQ29" s="192"/>
      <c r="AR29" s="192"/>
      <c r="AS29" s="192"/>
      <c r="AT29" s="192"/>
      <c r="AU29" s="192"/>
      <c r="AV29" s="192"/>
      <c r="AW29" s="192"/>
      <c r="AX29" s="192"/>
      <c r="AY29" s="192"/>
      <c r="AZ29" s="236"/>
      <c r="BC29" s="12"/>
      <c r="BD29" s="3">
        <v>15</v>
      </c>
      <c r="BE29" s="17" t="s">
        <v>106</v>
      </c>
      <c r="BF29" s="17"/>
      <c r="BG29" s="17"/>
      <c r="BH29" s="17"/>
      <c r="BI29" s="17"/>
      <c r="BJ29" s="17"/>
      <c r="BK29" s="17"/>
      <c r="BL29" s="79" t="str">
        <f>IF(DW32=TRUE,"☑","□")</f>
        <v>□</v>
      </c>
      <c r="BM29" s="79" t="str">
        <f>IF(DW33=TRUE,"☑","□")</f>
        <v>□</v>
      </c>
      <c r="BN29" s="15"/>
      <c r="BP29" s="1" t="str">
        <f>IF(DM42=TRUE,"☑","□")&amp;"6無為・無関心"</f>
        <v>□6無為・無関心</v>
      </c>
      <c r="BR29" s="45"/>
      <c r="BS29" s="45"/>
      <c r="BT29" s="45"/>
      <c r="BU29" s="45"/>
      <c r="BV29" s="45"/>
      <c r="BW29" s="45"/>
      <c r="BY29" s="1" t="str">
        <f>IF(DN42=TRUE,"☑","□")&amp;"7その他("</f>
        <v>□7その他(</v>
      </c>
      <c r="CC29" s="2"/>
      <c r="CE29" s="164"/>
      <c r="CF29" s="164"/>
      <c r="CG29" s="164"/>
      <c r="CH29" s="164"/>
      <c r="CI29" s="164"/>
      <c r="CJ29" s="164"/>
      <c r="CK29" s="164"/>
      <c r="CL29" s="164"/>
      <c r="CM29" s="164"/>
      <c r="CN29" s="164"/>
      <c r="CO29" s="4" t="s">
        <v>16</v>
      </c>
      <c r="DD29" s="24"/>
      <c r="DG29" s="28" t="s">
        <v>80</v>
      </c>
      <c r="DH29" s="30" t="str">
        <f>IF(AC53="","【未入力】",AC53)</f>
        <v>【未入力】</v>
      </c>
    </row>
    <row r="30" spans="1:129" ht="13.5" customHeight="1">
      <c r="A30" s="109" t="s">
        <v>61</v>
      </c>
      <c r="B30" s="110"/>
      <c r="C30" s="110"/>
      <c r="D30" s="110"/>
      <c r="E30" s="110"/>
      <c r="F30" s="110"/>
      <c r="G30" s="110"/>
      <c r="H30" s="110"/>
      <c r="I30" s="111"/>
      <c r="J30" s="10"/>
      <c r="K30" s="228" t="s">
        <v>17</v>
      </c>
      <c r="L30" s="228"/>
      <c r="M30" s="114"/>
      <c r="N30" s="114"/>
      <c r="O30" s="114"/>
      <c r="P30" s="114"/>
      <c r="Q30" s="228" t="s">
        <v>18</v>
      </c>
      <c r="R30" s="228"/>
      <c r="S30" s="11"/>
      <c r="T30" s="11"/>
      <c r="U30" s="11"/>
      <c r="V30" s="11"/>
      <c r="W30" s="11"/>
      <c r="X30" s="11"/>
      <c r="Y30" s="11"/>
      <c r="Z30" s="11"/>
      <c r="AA30" s="228" t="s">
        <v>62</v>
      </c>
      <c r="AB30" s="228"/>
      <c r="AC30" s="228"/>
      <c r="AD30" s="228"/>
      <c r="AE30" s="228"/>
      <c r="AF30" s="114"/>
      <c r="AG30" s="114"/>
      <c r="AH30" s="114"/>
      <c r="AI30" s="114"/>
      <c r="AJ30" s="228" t="s">
        <v>63</v>
      </c>
      <c r="AK30" s="228"/>
      <c r="AL30" s="11"/>
      <c r="AM30" s="11"/>
      <c r="AN30" s="11"/>
      <c r="AO30" s="11"/>
      <c r="AP30" s="11"/>
      <c r="AQ30" s="11"/>
      <c r="AR30" s="11"/>
      <c r="AS30" s="11"/>
      <c r="AT30" s="11"/>
      <c r="AU30" s="11"/>
      <c r="AV30" s="11"/>
      <c r="AW30" s="11"/>
      <c r="AX30" s="11"/>
      <c r="AY30" s="11"/>
      <c r="AZ30" s="56"/>
      <c r="BC30" s="12"/>
      <c r="BD30" s="3">
        <v>16</v>
      </c>
      <c r="BE30" s="17" t="s">
        <v>107</v>
      </c>
      <c r="BF30" s="17"/>
      <c r="BG30" s="17"/>
      <c r="BH30" s="17"/>
      <c r="BI30" s="17"/>
      <c r="BJ30" s="17"/>
      <c r="BK30" s="17"/>
      <c r="BL30" s="79" t="str">
        <f>IF(DX32=TRUE,"☑","□")</f>
        <v>□</v>
      </c>
      <c r="BM30" s="79" t="str">
        <f>IF(DX33=TRUE,"☑","□")</f>
        <v>□</v>
      </c>
      <c r="BN30" s="15" t="str">
        <f>IF(COUNTIF(DH43:DK43,TRUE)&gt;0,"☑","□")&amp;"Ⅷ自我意識"</f>
        <v>□Ⅷ自我意識</v>
      </c>
      <c r="DD30" s="24"/>
      <c r="DG30" s="28" t="s">
        <v>82</v>
      </c>
      <c r="DH30" s="30" t="str">
        <f>IF(COUNTIF(DI30:DJ30,TRUE)&gt;0,"OK","【未入力】")</f>
        <v>【未入力】</v>
      </c>
      <c r="DI30" s="53" t="b">
        <v>0</v>
      </c>
      <c r="DJ30" s="53" t="b">
        <v>0</v>
      </c>
    </row>
    <row r="31" spans="1:129" ht="13.5" customHeight="1">
      <c r="A31" s="112"/>
      <c r="B31" s="90"/>
      <c r="C31" s="90"/>
      <c r="D31" s="90"/>
      <c r="E31" s="90"/>
      <c r="F31" s="90"/>
      <c r="G31" s="90"/>
      <c r="H31" s="90"/>
      <c r="I31" s="113"/>
      <c r="J31" s="15"/>
      <c r="K31" s="185"/>
      <c r="L31" s="185"/>
      <c r="M31" s="115"/>
      <c r="N31" s="115"/>
      <c r="O31" s="115"/>
      <c r="P31" s="115"/>
      <c r="Q31" s="185"/>
      <c r="R31" s="185"/>
      <c r="AA31" s="185"/>
      <c r="AB31" s="185"/>
      <c r="AC31" s="185"/>
      <c r="AD31" s="185"/>
      <c r="AE31" s="185"/>
      <c r="AF31" s="115"/>
      <c r="AG31" s="115"/>
      <c r="AH31" s="115"/>
      <c r="AI31" s="115"/>
      <c r="AJ31" s="185"/>
      <c r="AK31" s="185"/>
      <c r="AZ31" s="9"/>
      <c r="BC31" s="12"/>
      <c r="BD31" s="3">
        <v>17</v>
      </c>
      <c r="BE31" s="17" t="s">
        <v>108</v>
      </c>
      <c r="BF31" s="17"/>
      <c r="BG31" s="17"/>
      <c r="BH31" s="17"/>
      <c r="BI31" s="17"/>
      <c r="BJ31" s="17"/>
      <c r="BK31" s="17"/>
      <c r="BL31" s="79" t="str">
        <f>IF(DY32=TRUE,"☑","□")</f>
        <v>□</v>
      </c>
      <c r="BM31" s="79" t="str">
        <f>IF(DY33=TRUE,"☑","□")</f>
        <v>□</v>
      </c>
      <c r="BN31" s="15"/>
      <c r="BP31" s="1" t="str">
        <f>IF(DH43=TRUE,"☑","□")&amp;"1離人感"</f>
        <v>□1離人感</v>
      </c>
      <c r="BX31" s="1" t="str">
        <f>IF(DI43=TRUE,"☑","□")&amp;"2させられ体験"</f>
        <v>□2させられ体験</v>
      </c>
      <c r="BZ31" s="45"/>
      <c r="CA31" s="45"/>
      <c r="CB31" s="45"/>
      <c r="CC31" s="45"/>
      <c r="CD31" s="45"/>
      <c r="CE31" s="45"/>
      <c r="CG31" s="1" t="str">
        <f>IF(DJ43=TRUE,"☑","□")&amp;"3解離"</f>
        <v>□3解離</v>
      </c>
      <c r="CN31" s="1" t="str">
        <f>IF(DK43=TRUE,"☑","□")&amp;"4その他("</f>
        <v>□4その他(</v>
      </c>
      <c r="CS31" s="2"/>
      <c r="CT31" s="164"/>
      <c r="CU31" s="164"/>
      <c r="CV31" s="164"/>
      <c r="CW31" s="164"/>
      <c r="CX31" s="164"/>
      <c r="CY31" s="164"/>
      <c r="CZ31" s="164"/>
      <c r="DA31" s="164"/>
      <c r="DB31" s="164"/>
      <c r="DC31" s="164"/>
      <c r="DD31" s="25" t="s">
        <v>16</v>
      </c>
      <c r="DG31" s="28" t="s">
        <v>81</v>
      </c>
      <c r="DH31" s="30" t="str">
        <f>IF(DI30=TRUE,IF(J56="","【未入力】",J56),"")</f>
        <v/>
      </c>
      <c r="DS31" s="30"/>
      <c r="DT31" s="30"/>
      <c r="DU31" s="30"/>
      <c r="DV31" s="30"/>
      <c r="DW31" s="30"/>
      <c r="DX31" s="30"/>
    </row>
    <row r="32" spans="1:129" ht="13.5" customHeight="1" thickBot="1">
      <c r="A32" s="112"/>
      <c r="B32" s="90"/>
      <c r="C32" s="90"/>
      <c r="D32" s="90"/>
      <c r="E32" s="90"/>
      <c r="F32" s="90"/>
      <c r="G32" s="90"/>
      <c r="H32" s="90"/>
      <c r="I32" s="113"/>
      <c r="J32" s="15"/>
      <c r="K32" s="185"/>
      <c r="L32" s="185"/>
      <c r="M32" s="115"/>
      <c r="N32" s="115"/>
      <c r="O32" s="115"/>
      <c r="P32" s="115"/>
      <c r="Q32" s="185"/>
      <c r="R32" s="185"/>
      <c r="AA32" s="185"/>
      <c r="AB32" s="185"/>
      <c r="AC32" s="185"/>
      <c r="AD32" s="185"/>
      <c r="AE32" s="185"/>
      <c r="AF32" s="115"/>
      <c r="AG32" s="115"/>
      <c r="AH32" s="115"/>
      <c r="AI32" s="115"/>
      <c r="AJ32" s="185"/>
      <c r="AK32" s="185"/>
      <c r="AZ32" s="9"/>
      <c r="BC32" s="12"/>
      <c r="BD32" s="78" t="s">
        <v>21</v>
      </c>
      <c r="BE32" s="191"/>
      <c r="BF32" s="191"/>
      <c r="BG32" s="191"/>
      <c r="BH32" s="191"/>
      <c r="BI32" s="191"/>
      <c r="BJ32" s="191"/>
      <c r="BK32" s="17" t="s">
        <v>16</v>
      </c>
      <c r="BL32" s="79"/>
      <c r="BM32" s="79"/>
      <c r="BN32" s="15" t="str">
        <f>IF(COUNTIF(DH44:DK44,TRUE)&gt;0,"☑","□")&amp;"Ⅸ食行動"</f>
        <v>□Ⅸ食行動</v>
      </c>
      <c r="DD32" s="24"/>
      <c r="DG32" s="28" t="s">
        <v>111</v>
      </c>
      <c r="DH32" s="29" t="str">
        <f>IF(COUNTIF(DI32:DY32,TRUE)&gt;0,"OK","【未入力】")</f>
        <v>【未入力】</v>
      </c>
      <c r="DI32" s="53" t="b">
        <v>0</v>
      </c>
      <c r="DJ32" s="53" t="b">
        <v>0</v>
      </c>
      <c r="DK32" s="53" t="b">
        <v>0</v>
      </c>
      <c r="DL32" s="53" t="b">
        <v>0</v>
      </c>
      <c r="DM32" s="53" t="b">
        <v>0</v>
      </c>
      <c r="DN32" s="53" t="b">
        <v>0</v>
      </c>
      <c r="DO32" s="53" t="b">
        <v>0</v>
      </c>
      <c r="DP32" s="53" t="b">
        <v>0</v>
      </c>
      <c r="DQ32" s="53" t="b">
        <v>0</v>
      </c>
      <c r="DR32" s="53" t="b">
        <v>0</v>
      </c>
      <c r="DS32" s="53" t="b">
        <v>0</v>
      </c>
      <c r="DT32" s="53" t="b">
        <v>0</v>
      </c>
      <c r="DU32" s="53" t="b">
        <v>0</v>
      </c>
      <c r="DV32" s="53" t="b">
        <v>0</v>
      </c>
      <c r="DW32" s="53" t="b">
        <v>0</v>
      </c>
      <c r="DX32" s="53" t="b">
        <v>0</v>
      </c>
      <c r="DY32" s="53" t="b">
        <v>0</v>
      </c>
    </row>
    <row r="33" spans="1:129" ht="13.5" customHeight="1">
      <c r="A33" s="171" t="s">
        <v>64</v>
      </c>
      <c r="B33" s="110"/>
      <c r="C33" s="110"/>
      <c r="D33" s="110"/>
      <c r="E33" s="110"/>
      <c r="F33" s="110"/>
      <c r="G33" s="110"/>
      <c r="H33" s="110"/>
      <c r="I33" s="111"/>
      <c r="J33" s="210"/>
      <c r="K33" s="211"/>
      <c r="L33" s="211"/>
      <c r="M33" s="211"/>
      <c r="N33" s="211"/>
      <c r="O33" s="211"/>
      <c r="P33" s="211"/>
      <c r="Q33" s="211"/>
      <c r="R33" s="211"/>
      <c r="S33" s="211"/>
      <c r="T33" s="211"/>
      <c r="U33" s="211"/>
      <c r="V33" s="211"/>
      <c r="W33" s="211"/>
      <c r="X33" s="211"/>
      <c r="Y33" s="211"/>
      <c r="Z33" s="211"/>
      <c r="AA33" s="211"/>
      <c r="AB33" s="211"/>
      <c r="AC33" s="211"/>
      <c r="AD33" s="211"/>
      <c r="AE33" s="211"/>
      <c r="AF33" s="211"/>
      <c r="AG33" s="211"/>
      <c r="AH33" s="211"/>
      <c r="AI33" s="211"/>
      <c r="AJ33" s="211"/>
      <c r="AK33" s="211"/>
      <c r="AL33" s="211"/>
      <c r="AM33" s="211"/>
      <c r="AN33" s="211"/>
      <c r="AO33" s="211"/>
      <c r="AP33" s="211"/>
      <c r="AQ33" s="211"/>
      <c r="AR33" s="211"/>
      <c r="AS33" s="211"/>
      <c r="AT33" s="211"/>
      <c r="AU33" s="211"/>
      <c r="AV33" s="211"/>
      <c r="AW33" s="211"/>
      <c r="AX33" s="211"/>
      <c r="AY33" s="211"/>
      <c r="AZ33" s="212"/>
      <c r="BC33" s="12"/>
      <c r="BD33" s="17"/>
      <c r="BE33" s="17"/>
      <c r="BF33" s="17"/>
      <c r="BG33" s="17"/>
      <c r="BH33" s="17"/>
      <c r="BI33" s="17"/>
      <c r="BJ33" s="17"/>
      <c r="BK33" s="17"/>
      <c r="BL33" s="79"/>
      <c r="BM33" s="79"/>
      <c r="BN33" s="15"/>
      <c r="BP33" s="1" t="str">
        <f>IF(DH44=TRUE,"☑","□")&amp;"1拒食"</f>
        <v>□1拒食</v>
      </c>
      <c r="BX33" s="1" t="str">
        <f>IF(DI44=TRUE,"☑","□")&amp;"2過食"</f>
        <v>□2過食</v>
      </c>
      <c r="CG33" s="1" t="str">
        <f>IF(DJ44=TRUE,"☑","□")&amp;"3異食"</f>
        <v>□3異食</v>
      </c>
      <c r="CN33" s="1" t="str">
        <f>IF(DK44=TRUE,"☑","□")&amp;"4その他("</f>
        <v>□4その他(</v>
      </c>
      <c r="CS33" s="2"/>
      <c r="CT33" s="164"/>
      <c r="CU33" s="164"/>
      <c r="CV33" s="164"/>
      <c r="CW33" s="164"/>
      <c r="CX33" s="164"/>
      <c r="CY33" s="164"/>
      <c r="CZ33" s="164"/>
      <c r="DA33" s="164"/>
      <c r="DB33" s="164"/>
      <c r="DC33" s="164"/>
      <c r="DD33" s="25" t="s">
        <v>16</v>
      </c>
      <c r="DG33" s="28" t="s">
        <v>112</v>
      </c>
      <c r="DH33" s="29" t="str">
        <f>IF(COUNTIF(DI33:DY33,TRUE)&gt;0,"OK","【未入力】")</f>
        <v>【未入力】</v>
      </c>
      <c r="DI33" s="53" t="b">
        <v>0</v>
      </c>
      <c r="DJ33" s="53" t="b">
        <v>0</v>
      </c>
      <c r="DK33" s="53" t="b">
        <v>0</v>
      </c>
      <c r="DL33" s="53" t="b">
        <v>0</v>
      </c>
      <c r="DM33" s="53" t="b">
        <v>0</v>
      </c>
      <c r="DN33" s="53" t="b">
        <v>0</v>
      </c>
      <c r="DO33" s="53" t="b">
        <v>0</v>
      </c>
      <c r="DP33" s="53" t="b">
        <v>0</v>
      </c>
      <c r="DQ33" s="53" t="b">
        <v>0</v>
      </c>
      <c r="DR33" s="53" t="b">
        <v>0</v>
      </c>
      <c r="DS33" s="53" t="b">
        <v>0</v>
      </c>
      <c r="DT33" s="53" t="b">
        <v>0</v>
      </c>
      <c r="DU33" s="53" t="b">
        <v>0</v>
      </c>
      <c r="DV33" s="53" t="b">
        <v>0</v>
      </c>
      <c r="DW33" s="53" t="b">
        <v>0</v>
      </c>
      <c r="DX33" s="53" t="b">
        <v>0</v>
      </c>
      <c r="DY33" s="53" t="b">
        <v>0</v>
      </c>
    </row>
    <row r="34" spans="1:129" ht="13.5" customHeight="1">
      <c r="A34" s="172"/>
      <c r="B34" s="90"/>
      <c r="C34" s="90"/>
      <c r="D34" s="90"/>
      <c r="E34" s="90"/>
      <c r="F34" s="90"/>
      <c r="G34" s="90"/>
      <c r="H34" s="90"/>
      <c r="I34" s="113"/>
      <c r="J34" s="213"/>
      <c r="K34" s="214"/>
      <c r="L34" s="214"/>
      <c r="M34" s="214"/>
      <c r="N34" s="214"/>
      <c r="O34" s="214"/>
      <c r="P34" s="214"/>
      <c r="Q34" s="214"/>
      <c r="R34" s="214"/>
      <c r="S34" s="214"/>
      <c r="T34" s="214"/>
      <c r="U34" s="214"/>
      <c r="V34" s="214"/>
      <c r="W34" s="214"/>
      <c r="X34" s="214"/>
      <c r="Y34" s="214"/>
      <c r="Z34" s="214"/>
      <c r="AA34" s="214"/>
      <c r="AB34" s="214"/>
      <c r="AC34" s="214"/>
      <c r="AD34" s="214"/>
      <c r="AE34" s="214"/>
      <c r="AF34" s="214"/>
      <c r="AG34" s="214"/>
      <c r="AH34" s="214"/>
      <c r="AI34" s="214"/>
      <c r="AJ34" s="214"/>
      <c r="AK34" s="214"/>
      <c r="AL34" s="214"/>
      <c r="AM34" s="214"/>
      <c r="AN34" s="214"/>
      <c r="AO34" s="214"/>
      <c r="AP34" s="214"/>
      <c r="AQ34" s="214"/>
      <c r="AR34" s="214"/>
      <c r="AS34" s="214"/>
      <c r="AT34" s="214"/>
      <c r="AU34" s="214"/>
      <c r="AV34" s="214"/>
      <c r="AW34" s="214"/>
      <c r="AX34" s="214"/>
      <c r="AY34" s="214"/>
      <c r="AZ34" s="215"/>
      <c r="BC34" s="12"/>
      <c r="BD34" s="17"/>
      <c r="BE34" s="17"/>
      <c r="BF34" s="17"/>
      <c r="BG34" s="17"/>
      <c r="BH34" s="17"/>
      <c r="BI34" s="17"/>
      <c r="BJ34" s="17"/>
      <c r="BK34" s="17"/>
      <c r="BL34" s="79"/>
      <c r="BM34" s="79"/>
      <c r="BN34" s="15" t="s">
        <v>85</v>
      </c>
      <c r="DD34" s="24"/>
      <c r="DG34" s="28" t="s">
        <v>108</v>
      </c>
      <c r="DH34" s="29" t="str">
        <f>IF(BE32="","",BE32)</f>
        <v/>
      </c>
    </row>
    <row r="35" spans="1:129" ht="13.5" customHeight="1">
      <c r="A35" s="172"/>
      <c r="B35" s="90"/>
      <c r="C35" s="90"/>
      <c r="D35" s="90"/>
      <c r="E35" s="90"/>
      <c r="F35" s="90"/>
      <c r="G35" s="90"/>
      <c r="H35" s="90"/>
      <c r="I35" s="113"/>
      <c r="J35" s="213"/>
      <c r="K35" s="214"/>
      <c r="L35" s="214"/>
      <c r="M35" s="214"/>
      <c r="N35" s="214"/>
      <c r="O35" s="214"/>
      <c r="P35" s="214"/>
      <c r="Q35" s="214"/>
      <c r="R35" s="214"/>
      <c r="S35" s="214"/>
      <c r="T35" s="214"/>
      <c r="U35" s="214"/>
      <c r="V35" s="214"/>
      <c r="W35" s="214"/>
      <c r="X35" s="214"/>
      <c r="Y35" s="214"/>
      <c r="Z35" s="214"/>
      <c r="AA35" s="214"/>
      <c r="AB35" s="214"/>
      <c r="AC35" s="214"/>
      <c r="AD35" s="214"/>
      <c r="AE35" s="214"/>
      <c r="AF35" s="214"/>
      <c r="AG35" s="214"/>
      <c r="AH35" s="214"/>
      <c r="AI35" s="214"/>
      <c r="AJ35" s="214"/>
      <c r="AK35" s="214"/>
      <c r="AL35" s="214"/>
      <c r="AM35" s="214"/>
      <c r="AN35" s="214"/>
      <c r="AO35" s="214"/>
      <c r="AP35" s="214"/>
      <c r="AQ35" s="214"/>
      <c r="AR35" s="214"/>
      <c r="AS35" s="214"/>
      <c r="AT35" s="214"/>
      <c r="AU35" s="214"/>
      <c r="AV35" s="214"/>
      <c r="AW35" s="214"/>
      <c r="AX35" s="214"/>
      <c r="AY35" s="214"/>
      <c r="AZ35" s="215"/>
      <c r="BC35" s="73"/>
      <c r="BD35" s="19"/>
      <c r="BE35" s="19"/>
      <c r="BF35" s="19"/>
      <c r="BG35" s="19"/>
      <c r="BH35" s="19"/>
      <c r="BI35" s="19"/>
      <c r="BJ35" s="19"/>
      <c r="BK35" s="19"/>
      <c r="BL35" s="80"/>
      <c r="BM35" s="80"/>
      <c r="BN35" s="15"/>
      <c r="BP35" s="1" t="str">
        <f>IF(DH46=TRUE,"☑","□")&amp;"1てんかん発作"</f>
        <v>□1てんかん発作</v>
      </c>
      <c r="BR35" s="27"/>
      <c r="BY35" s="1" t="str">
        <f>IF(DI46=TRUE,"☑","□")&amp;"2自殺念慮"</f>
        <v>□2自殺念慮</v>
      </c>
      <c r="CG35" s="1" t="str">
        <f>IF(DJ46=TRUE,"☑","□")&amp;"3物質依存("</f>
        <v>□3物質依存(</v>
      </c>
      <c r="CL35" s="2"/>
      <c r="CN35" s="164"/>
      <c r="CO35" s="164"/>
      <c r="CP35" s="164"/>
      <c r="CQ35" s="164"/>
      <c r="CR35" s="164"/>
      <c r="CS35" s="164"/>
      <c r="CT35" s="164"/>
      <c r="CU35" s="164"/>
      <c r="CV35" s="164"/>
      <c r="CW35" s="4" t="s">
        <v>16</v>
      </c>
      <c r="CX35" s="4"/>
      <c r="DD35" s="24"/>
      <c r="DG35" s="28" t="s">
        <v>42</v>
      </c>
      <c r="DH35" s="29" t="str">
        <f>IF(COUNTIF(DH36:DO44,TRUE)&gt;0,"OK","【未入力】")</f>
        <v>【未入力】</v>
      </c>
    </row>
    <row r="36" spans="1:129" ht="13.5" customHeight="1">
      <c r="A36" s="172"/>
      <c r="B36" s="90"/>
      <c r="C36" s="90"/>
      <c r="D36" s="90"/>
      <c r="E36" s="90"/>
      <c r="F36" s="90"/>
      <c r="G36" s="90"/>
      <c r="H36" s="90"/>
      <c r="I36" s="113"/>
      <c r="J36" s="213"/>
      <c r="K36" s="214"/>
      <c r="L36" s="214"/>
      <c r="M36" s="214"/>
      <c r="N36" s="214"/>
      <c r="O36" s="214"/>
      <c r="P36" s="214"/>
      <c r="Q36" s="214"/>
      <c r="R36" s="214"/>
      <c r="S36" s="214"/>
      <c r="T36" s="214"/>
      <c r="U36" s="214"/>
      <c r="V36" s="214"/>
      <c r="W36" s="214"/>
      <c r="X36" s="214"/>
      <c r="Y36" s="214"/>
      <c r="Z36" s="214"/>
      <c r="AA36" s="214"/>
      <c r="AB36" s="214"/>
      <c r="AC36" s="214"/>
      <c r="AD36" s="214"/>
      <c r="AE36" s="214"/>
      <c r="AF36" s="214"/>
      <c r="AG36" s="214"/>
      <c r="AH36" s="214"/>
      <c r="AI36" s="214"/>
      <c r="AJ36" s="214"/>
      <c r="AK36" s="214"/>
      <c r="AL36" s="214"/>
      <c r="AM36" s="214"/>
      <c r="AN36" s="214"/>
      <c r="AO36" s="214"/>
      <c r="AP36" s="214"/>
      <c r="AQ36" s="214"/>
      <c r="AR36" s="214"/>
      <c r="AS36" s="214"/>
      <c r="AT36" s="214"/>
      <c r="AU36" s="214"/>
      <c r="AV36" s="214"/>
      <c r="AW36" s="214"/>
      <c r="AX36" s="214"/>
      <c r="AY36" s="214"/>
      <c r="AZ36" s="215"/>
      <c r="BC36" s="12"/>
      <c r="BD36" s="19"/>
      <c r="BE36" s="19"/>
      <c r="BF36" s="19"/>
      <c r="BG36" s="19"/>
      <c r="BH36" s="19"/>
      <c r="BI36" s="19"/>
      <c r="BJ36" s="19"/>
      <c r="BK36" s="19"/>
      <c r="BL36" s="80"/>
      <c r="BM36" s="80"/>
      <c r="BN36" s="15"/>
      <c r="BP36" s="1" t="str">
        <f>IF(DK46=TRUE,"☑","□")&amp;"4その他("</f>
        <v>□4その他(</v>
      </c>
      <c r="BU36" s="2"/>
      <c r="BV36" s="164"/>
      <c r="BW36" s="164"/>
      <c r="BX36" s="164"/>
      <c r="BY36" s="164"/>
      <c r="BZ36" s="164"/>
      <c r="CA36" s="164"/>
      <c r="CB36" s="164"/>
      <c r="CC36" s="164"/>
      <c r="CD36" s="164"/>
      <c r="CE36" s="164"/>
      <c r="CF36" s="4" t="s">
        <v>16</v>
      </c>
      <c r="CG36" s="26"/>
      <c r="CH36" s="4"/>
      <c r="DD36" s="24"/>
      <c r="DG36" s="28" t="s">
        <v>19</v>
      </c>
      <c r="DH36" s="52" t="b">
        <v>0</v>
      </c>
      <c r="DI36" s="53" t="b">
        <v>0</v>
      </c>
      <c r="DJ36" s="53" t="b">
        <v>0</v>
      </c>
      <c r="DK36" s="53" t="b">
        <v>0</v>
      </c>
      <c r="DL36" s="30">
        <f>CT15</f>
        <v>0</v>
      </c>
    </row>
    <row r="37" spans="1:129" ht="13.5" customHeight="1">
      <c r="A37" s="172"/>
      <c r="B37" s="90"/>
      <c r="C37" s="90"/>
      <c r="D37" s="90"/>
      <c r="E37" s="90"/>
      <c r="F37" s="90"/>
      <c r="G37" s="90"/>
      <c r="H37" s="90"/>
      <c r="I37" s="113"/>
      <c r="J37" s="213"/>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214"/>
      <c r="AM37" s="214"/>
      <c r="AN37" s="214"/>
      <c r="AO37" s="214"/>
      <c r="AP37" s="214"/>
      <c r="AQ37" s="214"/>
      <c r="AR37" s="214"/>
      <c r="AS37" s="214"/>
      <c r="AT37" s="214"/>
      <c r="AU37" s="214"/>
      <c r="AV37" s="214"/>
      <c r="AW37" s="214"/>
      <c r="AX37" s="214"/>
      <c r="AY37" s="214"/>
      <c r="AZ37" s="215"/>
      <c r="BC37" s="12"/>
      <c r="BD37" s="19"/>
      <c r="BE37" s="19"/>
      <c r="BF37" s="19"/>
      <c r="BG37" s="19"/>
      <c r="BH37" s="19"/>
      <c r="BI37" s="19"/>
      <c r="BJ37" s="19"/>
      <c r="BK37" s="19"/>
      <c r="BL37" s="80"/>
      <c r="BM37" s="80"/>
      <c r="BN37" s="15" t="s">
        <v>86</v>
      </c>
      <c r="DD37" s="24"/>
      <c r="DG37" s="28" t="s">
        <v>20</v>
      </c>
      <c r="DH37" s="52" t="b">
        <v>0</v>
      </c>
      <c r="DI37" s="53" t="b">
        <v>0</v>
      </c>
      <c r="DJ37" s="53" t="b">
        <v>0</v>
      </c>
      <c r="DK37" s="40"/>
      <c r="DM37" s="38"/>
      <c r="DN37" s="38"/>
    </row>
    <row r="38" spans="1:129" ht="13.5" customHeight="1">
      <c r="A38" s="59"/>
      <c r="B38" s="258" t="s">
        <v>60</v>
      </c>
      <c r="C38" s="258"/>
      <c r="D38" s="258"/>
      <c r="E38" s="258"/>
      <c r="F38" s="258"/>
      <c r="G38" s="258"/>
      <c r="H38" s="258"/>
      <c r="I38" s="60"/>
      <c r="J38" s="213"/>
      <c r="K38" s="214"/>
      <c r="L38" s="214"/>
      <c r="M38" s="214"/>
      <c r="N38" s="214"/>
      <c r="O38" s="214"/>
      <c r="P38" s="214"/>
      <c r="Q38" s="214"/>
      <c r="R38" s="214"/>
      <c r="S38" s="214"/>
      <c r="T38" s="214"/>
      <c r="U38" s="214"/>
      <c r="V38" s="214"/>
      <c r="W38" s="214"/>
      <c r="X38" s="214"/>
      <c r="Y38" s="214"/>
      <c r="Z38" s="214"/>
      <c r="AA38" s="214"/>
      <c r="AB38" s="214"/>
      <c r="AC38" s="214"/>
      <c r="AD38" s="214"/>
      <c r="AE38" s="214"/>
      <c r="AF38" s="214"/>
      <c r="AG38" s="214"/>
      <c r="AH38" s="214"/>
      <c r="AI38" s="214"/>
      <c r="AJ38" s="214"/>
      <c r="AK38" s="214"/>
      <c r="AL38" s="214"/>
      <c r="AM38" s="214"/>
      <c r="AN38" s="214"/>
      <c r="AO38" s="214"/>
      <c r="AP38" s="214"/>
      <c r="AQ38" s="214"/>
      <c r="AR38" s="214"/>
      <c r="AS38" s="214"/>
      <c r="AT38" s="214"/>
      <c r="AU38" s="214"/>
      <c r="AV38" s="214"/>
      <c r="AW38" s="214"/>
      <c r="AX38" s="214"/>
      <c r="AY38" s="214"/>
      <c r="AZ38" s="215"/>
      <c r="BC38" s="72"/>
      <c r="BD38" s="17"/>
      <c r="BE38" s="17"/>
      <c r="BF38" s="17"/>
      <c r="BG38" s="17"/>
      <c r="BH38" s="17"/>
      <c r="BI38" s="17"/>
      <c r="BJ38" s="17"/>
      <c r="BK38" s="17"/>
      <c r="BL38" s="79"/>
      <c r="BM38" s="79"/>
      <c r="BN38" s="15"/>
      <c r="BP38" s="1" t="str">
        <f>IF(DH48=TRUE,"☑","□")&amp;"1暴言"</f>
        <v>□1暴言</v>
      </c>
      <c r="BX38" s="1" t="str">
        <f>IF(DI48=TRUE,"☑","□")&amp;"2徘徊"</f>
        <v>□2徘徊</v>
      </c>
      <c r="CG38" s="1" t="str">
        <f>IF(DJ48=TRUE,"☑","□")&amp;"3不潔行為"</f>
        <v>□3不潔行為</v>
      </c>
      <c r="CN38" s="1" t="str">
        <f>IF(DK48=TRUE,"☑","□")&amp;"4その他("</f>
        <v>□4その他(</v>
      </c>
      <c r="CS38" s="2"/>
      <c r="CT38" s="164"/>
      <c r="CU38" s="164"/>
      <c r="CV38" s="164"/>
      <c r="CW38" s="164"/>
      <c r="CX38" s="164"/>
      <c r="CY38" s="164"/>
      <c r="CZ38" s="164"/>
      <c r="DA38" s="164"/>
      <c r="DB38" s="164"/>
      <c r="DC38" s="164"/>
      <c r="DD38" s="25" t="s">
        <v>16</v>
      </c>
      <c r="DG38" s="28" t="s">
        <v>22</v>
      </c>
      <c r="DH38" s="52" t="b">
        <v>0</v>
      </c>
      <c r="DI38" s="53" t="b">
        <v>0</v>
      </c>
      <c r="DJ38" s="53" t="b">
        <v>0</v>
      </c>
      <c r="DK38" s="53" t="b">
        <v>0</v>
      </c>
      <c r="DL38" s="30">
        <f>CT18</f>
        <v>0</v>
      </c>
      <c r="DM38" s="38"/>
      <c r="DN38" s="38"/>
    </row>
    <row r="39" spans="1:129" ht="13.5" customHeight="1">
      <c r="A39" s="76"/>
      <c r="B39" s="259"/>
      <c r="C39" s="259"/>
      <c r="D39" s="259"/>
      <c r="E39" s="259"/>
      <c r="F39" s="259"/>
      <c r="G39" s="259"/>
      <c r="H39" s="259"/>
      <c r="I39" s="77"/>
      <c r="J39" s="216"/>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17"/>
      <c r="AT39" s="217"/>
      <c r="AU39" s="217"/>
      <c r="AV39" s="217"/>
      <c r="AW39" s="217"/>
      <c r="AX39" s="217"/>
      <c r="AY39" s="217"/>
      <c r="AZ39" s="218"/>
      <c r="BC39" s="12"/>
      <c r="BD39" s="17"/>
      <c r="BE39" s="17"/>
      <c r="BF39" s="17"/>
      <c r="BG39" s="17"/>
      <c r="BH39" s="17"/>
      <c r="BI39" s="17"/>
      <c r="BJ39" s="17"/>
      <c r="BK39" s="17"/>
      <c r="BL39" s="79"/>
      <c r="BM39" s="79"/>
      <c r="BN39" s="15" t="s">
        <v>87</v>
      </c>
      <c r="DD39" s="24"/>
      <c r="DG39" s="28" t="s">
        <v>23</v>
      </c>
      <c r="DH39" s="52" t="b">
        <v>0</v>
      </c>
      <c r="DI39" s="53" t="b">
        <v>0</v>
      </c>
      <c r="DJ39" s="53" t="b">
        <v>0</v>
      </c>
      <c r="DK39" s="40">
        <f>CM20</f>
        <v>0</v>
      </c>
    </row>
    <row r="40" spans="1:129" ht="13.5" customHeight="1">
      <c r="A40" s="260" t="s">
        <v>73</v>
      </c>
      <c r="B40" s="261"/>
      <c r="C40" s="261"/>
      <c r="D40" s="261"/>
      <c r="E40" s="261"/>
      <c r="F40" s="261"/>
      <c r="G40" s="261"/>
      <c r="H40" s="261"/>
      <c r="I40" s="262"/>
      <c r="J40" s="263"/>
      <c r="K40" s="264"/>
      <c r="L40" s="264"/>
      <c r="M40" s="264"/>
      <c r="N40" s="264"/>
      <c r="O40" s="264"/>
      <c r="P40" s="264"/>
      <c r="Q40" s="264"/>
      <c r="R40" s="264"/>
      <c r="S40" s="264"/>
      <c r="T40" s="264"/>
      <c r="U40" s="264"/>
      <c r="V40" s="264"/>
      <c r="W40" s="264"/>
      <c r="X40" s="264"/>
      <c r="Y40" s="264"/>
      <c r="Z40" s="264"/>
      <c r="AA40" s="264"/>
      <c r="AB40" s="264"/>
      <c r="AC40" s="264"/>
      <c r="AD40" s="264"/>
      <c r="AE40" s="264"/>
      <c r="AF40" s="264"/>
      <c r="AG40" s="264"/>
      <c r="AH40" s="264"/>
      <c r="AI40" s="264"/>
      <c r="AJ40" s="264"/>
      <c r="AK40" s="264"/>
      <c r="AL40" s="264"/>
      <c r="AM40" s="264"/>
      <c r="AN40" s="264"/>
      <c r="AO40" s="264"/>
      <c r="AP40" s="264"/>
      <c r="AQ40" s="264"/>
      <c r="AR40" s="264"/>
      <c r="AS40" s="264"/>
      <c r="AT40" s="264"/>
      <c r="AU40" s="264"/>
      <c r="AV40" s="264"/>
      <c r="AW40" s="264"/>
      <c r="AX40" s="264"/>
      <c r="AY40" s="264"/>
      <c r="AZ40" s="265"/>
      <c r="BC40" s="72"/>
      <c r="BD40" s="17"/>
      <c r="BE40" s="17"/>
      <c r="BF40" s="17"/>
      <c r="BG40" s="17"/>
      <c r="BH40" s="17"/>
      <c r="BI40" s="17"/>
      <c r="BJ40" s="17"/>
      <c r="BK40" s="17"/>
      <c r="BL40" s="79"/>
      <c r="BM40" s="79"/>
      <c r="BN40" s="15"/>
      <c r="BP40" s="1" t="str">
        <f>IF(DH50=TRUE,"☑","□")&amp;"1幻覚妄想状態"</f>
        <v>□1幻覚妄想状態</v>
      </c>
      <c r="CB40" s="1" t="str">
        <f>IF(DI50=TRUE,"☑","□")&amp;"2精神運動興奮状態"</f>
        <v>□2精神運動興奮状態</v>
      </c>
      <c r="CN40" s="1" t="str">
        <f>IF(DJ50=TRUE,"☑","□")&amp;"3昏迷状態"</f>
        <v>□3昏迷状態</v>
      </c>
      <c r="DD40" s="24"/>
      <c r="DG40" s="28" t="s">
        <v>24</v>
      </c>
      <c r="DH40" s="52" t="b">
        <v>0</v>
      </c>
      <c r="DI40" s="53" t="b">
        <v>0</v>
      </c>
      <c r="DJ40" s="53" t="b">
        <v>0</v>
      </c>
      <c r="DK40" s="53" t="b">
        <v>0</v>
      </c>
      <c r="DL40" s="53" t="b">
        <v>0</v>
      </c>
      <c r="DM40" s="53" t="b">
        <v>0</v>
      </c>
      <c r="DN40" s="53" t="b">
        <v>0</v>
      </c>
      <c r="DO40" s="53" t="b">
        <v>0</v>
      </c>
      <c r="DP40" s="37">
        <f>CM23</f>
        <v>0</v>
      </c>
    </row>
    <row r="41" spans="1:129" ht="13.5" customHeight="1">
      <c r="A41" s="172"/>
      <c r="B41" s="90"/>
      <c r="C41" s="90"/>
      <c r="D41" s="90"/>
      <c r="E41" s="90"/>
      <c r="F41" s="90"/>
      <c r="G41" s="90"/>
      <c r="H41" s="90"/>
      <c r="I41" s="113"/>
      <c r="J41" s="213"/>
      <c r="K41" s="214"/>
      <c r="L41" s="214"/>
      <c r="M41" s="214"/>
      <c r="N41" s="214"/>
      <c r="O41" s="214"/>
      <c r="P41" s="214"/>
      <c r="Q41" s="214"/>
      <c r="R41" s="214"/>
      <c r="S41" s="214"/>
      <c r="T41" s="214"/>
      <c r="U41" s="214"/>
      <c r="V41" s="214"/>
      <c r="W41" s="214"/>
      <c r="X41" s="214"/>
      <c r="Y41" s="214"/>
      <c r="Z41" s="214"/>
      <c r="AA41" s="214"/>
      <c r="AB41" s="214"/>
      <c r="AC41" s="214"/>
      <c r="AD41" s="214"/>
      <c r="AE41" s="214"/>
      <c r="AF41" s="214"/>
      <c r="AG41" s="214"/>
      <c r="AH41" s="214"/>
      <c r="AI41" s="214"/>
      <c r="AJ41" s="214"/>
      <c r="AK41" s="214"/>
      <c r="AL41" s="214"/>
      <c r="AM41" s="214"/>
      <c r="AN41" s="214"/>
      <c r="AO41" s="214"/>
      <c r="AP41" s="214"/>
      <c r="AQ41" s="214"/>
      <c r="AR41" s="214"/>
      <c r="AS41" s="214"/>
      <c r="AT41" s="214"/>
      <c r="AU41" s="214"/>
      <c r="AV41" s="214"/>
      <c r="AW41" s="214"/>
      <c r="AX41" s="214"/>
      <c r="AY41" s="214"/>
      <c r="AZ41" s="215"/>
      <c r="BC41" s="12"/>
      <c r="BD41" s="17"/>
      <c r="BE41" s="17"/>
      <c r="BF41" s="17"/>
      <c r="BG41" s="17"/>
      <c r="BH41" s="17"/>
      <c r="BI41" s="17"/>
      <c r="BJ41" s="17"/>
      <c r="BK41" s="17"/>
      <c r="BL41" s="79"/>
      <c r="BM41" s="79"/>
      <c r="BN41" s="15"/>
      <c r="BP41" s="1" t="str">
        <f>IF(DK50=TRUE,"☑","□")&amp;"4統合失調症等残遺状態"</f>
        <v>□4統合失調症等残遺状態</v>
      </c>
      <c r="BR41" s="46"/>
      <c r="BS41" s="46"/>
      <c r="BT41" s="46"/>
      <c r="BU41" s="46"/>
      <c r="BV41" s="46"/>
      <c r="BW41" s="46"/>
      <c r="BX41" s="46"/>
      <c r="BY41" s="46"/>
      <c r="BZ41" s="46"/>
      <c r="CA41" s="46"/>
      <c r="CD41" s="1" t="str">
        <f>IF(DL50=TRUE,"☑","□")&amp;"5抑うつ状態"</f>
        <v>□5抑うつ状態</v>
      </c>
      <c r="CN41" s="1" t="str">
        <f>IF(DM50=TRUE,"☑","□")&amp;"6躁状態"</f>
        <v>□6躁状態</v>
      </c>
      <c r="CV41" s="1" t="str">
        <f>IF(DN50=TRUE,"☑","□")&amp;"7せん妄状態"</f>
        <v>□7せん妄状態</v>
      </c>
      <c r="DD41" s="24"/>
      <c r="DG41" s="28" t="s">
        <v>25</v>
      </c>
      <c r="DH41" s="52" t="b">
        <v>0</v>
      </c>
      <c r="DI41" s="53" t="b">
        <v>0</v>
      </c>
      <c r="DJ41" s="53" t="b">
        <v>0</v>
      </c>
      <c r="DK41" s="53" t="b">
        <v>0</v>
      </c>
      <c r="DL41" s="53" t="b">
        <v>0</v>
      </c>
      <c r="DM41" s="53" t="b">
        <v>0</v>
      </c>
      <c r="DN41" s="53" t="b">
        <v>0</v>
      </c>
      <c r="DO41" s="30">
        <f>CM26</f>
        <v>0</v>
      </c>
    </row>
    <row r="42" spans="1:129" ht="13.5" customHeight="1">
      <c r="A42" s="172"/>
      <c r="B42" s="90"/>
      <c r="C42" s="90"/>
      <c r="D42" s="90"/>
      <c r="E42" s="90"/>
      <c r="F42" s="90"/>
      <c r="G42" s="90"/>
      <c r="H42" s="90"/>
      <c r="I42" s="113"/>
      <c r="J42" s="213"/>
      <c r="K42" s="214"/>
      <c r="L42" s="214"/>
      <c r="M42" s="214"/>
      <c r="N42" s="214"/>
      <c r="O42" s="214"/>
      <c r="P42" s="214"/>
      <c r="Q42" s="214"/>
      <c r="R42" s="214"/>
      <c r="S42" s="214"/>
      <c r="T42" s="214"/>
      <c r="U42" s="214"/>
      <c r="V42" s="214"/>
      <c r="W42" s="214"/>
      <c r="X42" s="214"/>
      <c r="Y42" s="214"/>
      <c r="Z42" s="214"/>
      <c r="AA42" s="214"/>
      <c r="AB42" s="214"/>
      <c r="AC42" s="214"/>
      <c r="AD42" s="214"/>
      <c r="AE42" s="214"/>
      <c r="AF42" s="214"/>
      <c r="AG42" s="214"/>
      <c r="AH42" s="214"/>
      <c r="AI42" s="214"/>
      <c r="AJ42" s="214"/>
      <c r="AK42" s="214"/>
      <c r="AL42" s="214"/>
      <c r="AM42" s="214"/>
      <c r="AN42" s="214"/>
      <c r="AO42" s="214"/>
      <c r="AP42" s="214"/>
      <c r="AQ42" s="214"/>
      <c r="AR42" s="214"/>
      <c r="AS42" s="214"/>
      <c r="AT42" s="214"/>
      <c r="AU42" s="214"/>
      <c r="AV42" s="214"/>
      <c r="AW42" s="214"/>
      <c r="AX42" s="214"/>
      <c r="AY42" s="214"/>
      <c r="AZ42" s="215"/>
      <c r="BC42" s="12"/>
      <c r="BD42" s="17"/>
      <c r="BE42" s="17"/>
      <c r="BF42" s="17"/>
      <c r="BG42" s="17"/>
      <c r="BH42" s="17"/>
      <c r="BI42" s="17"/>
      <c r="BJ42" s="17"/>
      <c r="BK42" s="17"/>
      <c r="BL42" s="79"/>
      <c r="BM42" s="79"/>
      <c r="BN42" s="15"/>
      <c r="BP42" s="1" t="str">
        <f>IF(DO50=TRUE,"☑","□")&amp;"8もうろう状態"</f>
        <v>□8もうろう状態</v>
      </c>
      <c r="CB42" s="1" t="str">
        <f>IF(DP50=TRUE,"☑","□")&amp;"9認知症状態"</f>
        <v>□9認知症状態</v>
      </c>
      <c r="CN42" s="1" t="str">
        <f>IF(DQ50=TRUE,"☑","□")&amp;"10その他("</f>
        <v>□10その他(</v>
      </c>
      <c r="CS42" s="2"/>
      <c r="CT42" s="164"/>
      <c r="CU42" s="164"/>
      <c r="CV42" s="164"/>
      <c r="CW42" s="164"/>
      <c r="CX42" s="164"/>
      <c r="CY42" s="164"/>
      <c r="CZ42" s="164"/>
      <c r="DA42" s="164"/>
      <c r="DB42" s="164"/>
      <c r="DC42" s="164"/>
      <c r="DD42" s="25" t="s">
        <v>16</v>
      </c>
      <c r="DG42" s="28" t="s">
        <v>26</v>
      </c>
      <c r="DH42" s="52" t="b">
        <v>0</v>
      </c>
      <c r="DI42" s="53" t="b">
        <v>0</v>
      </c>
      <c r="DJ42" s="53" t="b">
        <v>0</v>
      </c>
      <c r="DK42" s="53" t="b">
        <v>0</v>
      </c>
      <c r="DL42" s="52" t="b">
        <v>0</v>
      </c>
      <c r="DM42" s="52" t="b">
        <v>0</v>
      </c>
      <c r="DN42" s="52" t="b">
        <v>0</v>
      </c>
      <c r="DO42" s="37">
        <f>CE29</f>
        <v>0</v>
      </c>
    </row>
    <row r="43" spans="1:129" ht="13.5" customHeight="1">
      <c r="A43" s="172"/>
      <c r="B43" s="90"/>
      <c r="C43" s="90"/>
      <c r="D43" s="90"/>
      <c r="E43" s="90"/>
      <c r="F43" s="90"/>
      <c r="G43" s="90"/>
      <c r="H43" s="90"/>
      <c r="I43" s="113"/>
      <c r="J43" s="213"/>
      <c r="K43" s="214"/>
      <c r="L43" s="214"/>
      <c r="M43" s="214"/>
      <c r="N43" s="214"/>
      <c r="O43" s="214"/>
      <c r="P43" s="214"/>
      <c r="Q43" s="214"/>
      <c r="R43" s="214"/>
      <c r="S43" s="214"/>
      <c r="T43" s="214"/>
      <c r="U43" s="214"/>
      <c r="V43" s="214"/>
      <c r="W43" s="214"/>
      <c r="X43" s="214"/>
      <c r="Y43" s="214"/>
      <c r="Z43" s="214"/>
      <c r="AA43" s="214"/>
      <c r="AB43" s="214"/>
      <c r="AC43" s="214"/>
      <c r="AD43" s="214"/>
      <c r="AE43" s="214"/>
      <c r="AF43" s="214"/>
      <c r="AG43" s="214"/>
      <c r="AH43" s="214"/>
      <c r="AI43" s="214"/>
      <c r="AJ43" s="214"/>
      <c r="AK43" s="214"/>
      <c r="AL43" s="214"/>
      <c r="AM43" s="214"/>
      <c r="AN43" s="214"/>
      <c r="AO43" s="214"/>
      <c r="AP43" s="214"/>
      <c r="AQ43" s="214"/>
      <c r="AR43" s="214"/>
      <c r="AS43" s="214"/>
      <c r="AT43" s="214"/>
      <c r="AU43" s="214"/>
      <c r="AV43" s="214"/>
      <c r="AW43" s="214"/>
      <c r="AX43" s="214"/>
      <c r="AY43" s="214"/>
      <c r="AZ43" s="215"/>
      <c r="BC43" s="43"/>
      <c r="BD43" s="7"/>
      <c r="BE43" s="7"/>
      <c r="BF43" s="7"/>
      <c r="BG43" s="7"/>
      <c r="BH43" s="7"/>
      <c r="BI43" s="7"/>
      <c r="BJ43" s="7"/>
      <c r="BK43" s="7"/>
      <c r="BL43" s="81"/>
      <c r="BM43" s="81"/>
      <c r="BN43" s="21"/>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44"/>
      <c r="DG43" s="28" t="s">
        <v>43</v>
      </c>
      <c r="DH43" s="54" t="b">
        <v>0</v>
      </c>
      <c r="DI43" s="55" t="b">
        <v>0</v>
      </c>
      <c r="DJ43" s="55" t="b">
        <v>0</v>
      </c>
      <c r="DK43" s="55" t="b">
        <v>0</v>
      </c>
      <c r="DL43" s="30">
        <f>CT31</f>
        <v>0</v>
      </c>
    </row>
    <row r="44" spans="1:129" ht="13.5" customHeight="1" thickBot="1">
      <c r="A44" s="172"/>
      <c r="B44" s="90"/>
      <c r="C44" s="90"/>
      <c r="D44" s="90"/>
      <c r="E44" s="90"/>
      <c r="F44" s="90"/>
      <c r="G44" s="90"/>
      <c r="H44" s="90"/>
      <c r="I44" s="113"/>
      <c r="J44" s="225"/>
      <c r="K44" s="226"/>
      <c r="L44" s="226"/>
      <c r="M44" s="226"/>
      <c r="N44" s="226"/>
      <c r="O44" s="226"/>
      <c r="P44" s="226"/>
      <c r="Q44" s="226"/>
      <c r="R44" s="226"/>
      <c r="S44" s="226"/>
      <c r="T44" s="226"/>
      <c r="U44" s="226"/>
      <c r="V44" s="226"/>
      <c r="W44" s="226"/>
      <c r="X44" s="226"/>
      <c r="Y44" s="226"/>
      <c r="Z44" s="226"/>
      <c r="AA44" s="226"/>
      <c r="AB44" s="226"/>
      <c r="AC44" s="226"/>
      <c r="AD44" s="226"/>
      <c r="AE44" s="226"/>
      <c r="AF44" s="226"/>
      <c r="AG44" s="226"/>
      <c r="AH44" s="226"/>
      <c r="AI44" s="226"/>
      <c r="AJ44" s="226"/>
      <c r="AK44" s="226"/>
      <c r="AL44" s="226"/>
      <c r="AM44" s="226"/>
      <c r="AN44" s="226"/>
      <c r="AO44" s="226"/>
      <c r="AP44" s="226"/>
      <c r="AQ44" s="226"/>
      <c r="AR44" s="226"/>
      <c r="AS44" s="226"/>
      <c r="AT44" s="226"/>
      <c r="AU44" s="226"/>
      <c r="AV44" s="226"/>
      <c r="AW44" s="226"/>
      <c r="AX44" s="226"/>
      <c r="AY44" s="226"/>
      <c r="AZ44" s="227"/>
      <c r="BC44" s="281" t="s">
        <v>88</v>
      </c>
      <c r="BD44" s="282"/>
      <c r="BE44" s="282"/>
      <c r="BF44" s="282"/>
      <c r="BG44" s="282"/>
      <c r="BH44" s="282"/>
      <c r="BI44" s="282"/>
      <c r="BJ44" s="282"/>
      <c r="BK44" s="282"/>
      <c r="BL44" s="282"/>
      <c r="BM44" s="283"/>
      <c r="BN44" s="213"/>
      <c r="BO44" s="214"/>
      <c r="BP44" s="214"/>
      <c r="BQ44" s="214"/>
      <c r="BR44" s="214"/>
      <c r="BS44" s="214"/>
      <c r="BT44" s="214"/>
      <c r="BU44" s="214"/>
      <c r="BV44" s="214"/>
      <c r="BW44" s="214"/>
      <c r="BX44" s="214"/>
      <c r="BY44" s="214"/>
      <c r="BZ44" s="214"/>
      <c r="CA44" s="214"/>
      <c r="CB44" s="214"/>
      <c r="CC44" s="214"/>
      <c r="CD44" s="214"/>
      <c r="CE44" s="214"/>
      <c r="CF44" s="214"/>
      <c r="CG44" s="214"/>
      <c r="CH44" s="214"/>
      <c r="CI44" s="214"/>
      <c r="CJ44" s="214"/>
      <c r="CK44" s="214"/>
      <c r="CL44" s="214"/>
      <c r="CM44" s="214"/>
      <c r="CN44" s="214"/>
      <c r="CO44" s="214"/>
      <c r="CP44" s="214"/>
      <c r="CQ44" s="214"/>
      <c r="CR44" s="214"/>
      <c r="CS44" s="214"/>
      <c r="CT44" s="214"/>
      <c r="CU44" s="214"/>
      <c r="CV44" s="214"/>
      <c r="CW44" s="214"/>
      <c r="CX44" s="214"/>
      <c r="CY44" s="214"/>
      <c r="CZ44" s="214"/>
      <c r="DA44" s="214"/>
      <c r="DB44" s="214"/>
      <c r="DC44" s="214"/>
      <c r="DD44" s="215"/>
      <c r="DG44" s="28" t="s">
        <v>44</v>
      </c>
      <c r="DH44" s="52" t="b">
        <v>0</v>
      </c>
      <c r="DI44" s="53" t="b">
        <v>0</v>
      </c>
      <c r="DJ44" s="53" t="b">
        <v>0</v>
      </c>
      <c r="DK44" s="53" t="b">
        <v>0</v>
      </c>
      <c r="DL44" s="30">
        <f>CT33</f>
        <v>0</v>
      </c>
    </row>
    <row r="45" spans="1:129" ht="13.5" customHeight="1">
      <c r="A45" s="266" t="s">
        <v>68</v>
      </c>
      <c r="B45" s="261"/>
      <c r="C45" s="261"/>
      <c r="D45" s="261"/>
      <c r="E45" s="261"/>
      <c r="F45" s="261"/>
      <c r="G45" s="261"/>
      <c r="H45" s="261"/>
      <c r="I45" s="262"/>
      <c r="J45" s="268" t="s">
        <v>70</v>
      </c>
      <c r="K45" s="269"/>
      <c r="L45" s="269"/>
      <c r="M45" s="269"/>
      <c r="N45" s="269"/>
      <c r="O45" s="270"/>
      <c r="P45" s="254" t="str">
        <f>"　"&amp;IF(DI26=TRUE,"☑","□")&amp;"ⅰ多用"</f>
        <v>　□ⅰ多用</v>
      </c>
      <c r="Q45" s="232"/>
      <c r="R45" s="232"/>
      <c r="S45" s="232"/>
      <c r="T45" s="232"/>
      <c r="U45" s="232"/>
      <c r="V45" s="232"/>
      <c r="W45" s="228" t="str">
        <f>IF(DJ26=TRUE,"☑","□")&amp;"ⅱ時々"</f>
        <v>□ⅱ時々</v>
      </c>
      <c r="X45" s="228"/>
      <c r="Y45" s="228"/>
      <c r="Z45" s="228"/>
      <c r="AA45" s="228"/>
      <c r="AB45" s="228"/>
      <c r="AC45" s="228"/>
      <c r="AD45" s="228" t="str">
        <f>IF(DK26=TRUE,"☑","□")&amp;"ⅲほとんど不要"</f>
        <v>□ⅲほとんど不要</v>
      </c>
      <c r="AE45" s="228"/>
      <c r="AF45" s="228"/>
      <c r="AG45" s="228"/>
      <c r="AH45" s="228"/>
      <c r="AI45" s="228"/>
      <c r="AJ45" s="228"/>
      <c r="AK45" s="228"/>
      <c r="AL45" s="228"/>
      <c r="AM45" s="228"/>
      <c r="AN45" s="62"/>
      <c r="AO45" s="62"/>
      <c r="AP45" s="62"/>
      <c r="AQ45" s="62"/>
      <c r="AR45" s="62"/>
      <c r="AS45" s="62"/>
      <c r="AT45" s="62"/>
      <c r="AU45" s="62"/>
      <c r="AV45" s="62"/>
      <c r="AW45" s="62"/>
      <c r="AX45" s="62"/>
      <c r="AY45" s="62"/>
      <c r="AZ45" s="63"/>
      <c r="BC45" s="284"/>
      <c r="BD45" s="285"/>
      <c r="BE45" s="285"/>
      <c r="BF45" s="285"/>
      <c r="BG45" s="285"/>
      <c r="BH45" s="285"/>
      <c r="BI45" s="285"/>
      <c r="BJ45" s="285"/>
      <c r="BK45" s="285"/>
      <c r="BL45" s="285"/>
      <c r="BM45" s="286"/>
      <c r="BN45" s="213"/>
      <c r="BO45" s="214"/>
      <c r="BP45" s="214"/>
      <c r="BQ45" s="214"/>
      <c r="BR45" s="214"/>
      <c r="BS45" s="214"/>
      <c r="BT45" s="214"/>
      <c r="BU45" s="214"/>
      <c r="BV45" s="214"/>
      <c r="BW45" s="214"/>
      <c r="BX45" s="214"/>
      <c r="BY45" s="214"/>
      <c r="BZ45" s="214"/>
      <c r="CA45" s="214"/>
      <c r="CB45" s="214"/>
      <c r="CC45" s="214"/>
      <c r="CD45" s="214"/>
      <c r="CE45" s="214"/>
      <c r="CF45" s="214"/>
      <c r="CG45" s="214"/>
      <c r="CH45" s="214"/>
      <c r="CI45" s="214"/>
      <c r="CJ45" s="214"/>
      <c r="CK45" s="214"/>
      <c r="CL45" s="214"/>
      <c r="CM45" s="214"/>
      <c r="CN45" s="214"/>
      <c r="CO45" s="214"/>
      <c r="CP45" s="214"/>
      <c r="CQ45" s="214"/>
      <c r="CR45" s="214"/>
      <c r="CS45" s="214"/>
      <c r="CT45" s="214"/>
      <c r="CU45" s="214"/>
      <c r="CV45" s="214"/>
      <c r="CW45" s="214"/>
      <c r="CX45" s="214"/>
      <c r="CY45" s="214"/>
      <c r="CZ45" s="214"/>
      <c r="DA45" s="214"/>
      <c r="DB45" s="214"/>
      <c r="DC45" s="214"/>
      <c r="DD45" s="215"/>
      <c r="DG45" s="28" t="s">
        <v>45</v>
      </c>
      <c r="DH45" s="29" t="str">
        <f>IF(COUNTIF(DH46:DL46,TRUE)&gt;0,"OK","【未入力】")</f>
        <v>【未入力】</v>
      </c>
      <c r="DI45" s="37"/>
      <c r="DJ45" s="37"/>
      <c r="DK45" s="37"/>
      <c r="DL45" s="37"/>
      <c r="DM45" s="37"/>
      <c r="DN45" s="37"/>
      <c r="DO45" s="37"/>
      <c r="DP45" s="37"/>
      <c r="DQ45" s="37"/>
      <c r="DR45" s="37"/>
    </row>
    <row r="46" spans="1:129" ht="13.5" customHeight="1">
      <c r="A46" s="112"/>
      <c r="B46" s="90"/>
      <c r="C46" s="90"/>
      <c r="D46" s="90"/>
      <c r="E46" s="90"/>
      <c r="F46" s="90"/>
      <c r="G46" s="90"/>
      <c r="H46" s="90"/>
      <c r="I46" s="113"/>
      <c r="J46" s="244"/>
      <c r="K46" s="245"/>
      <c r="L46" s="245"/>
      <c r="M46" s="245"/>
      <c r="N46" s="245"/>
      <c r="O46" s="246"/>
      <c r="P46" s="255"/>
      <c r="Q46" s="256"/>
      <c r="R46" s="256"/>
      <c r="S46" s="256"/>
      <c r="T46" s="256"/>
      <c r="U46" s="256"/>
      <c r="V46" s="256"/>
      <c r="W46" s="257"/>
      <c r="X46" s="257"/>
      <c r="Y46" s="257"/>
      <c r="Z46" s="257"/>
      <c r="AA46" s="257"/>
      <c r="AB46" s="257"/>
      <c r="AC46" s="257"/>
      <c r="AD46" s="257"/>
      <c r="AE46" s="257"/>
      <c r="AF46" s="257"/>
      <c r="AG46" s="257"/>
      <c r="AH46" s="257"/>
      <c r="AI46" s="257"/>
      <c r="AJ46" s="257"/>
      <c r="AK46" s="257"/>
      <c r="AL46" s="257"/>
      <c r="AM46" s="257"/>
      <c r="AN46" s="64"/>
      <c r="AO46" s="64"/>
      <c r="AP46" s="64"/>
      <c r="AQ46" s="64"/>
      <c r="AR46" s="64"/>
      <c r="AS46" s="64"/>
      <c r="AT46" s="64"/>
      <c r="AU46" s="64"/>
      <c r="AV46" s="64"/>
      <c r="AW46" s="64"/>
      <c r="AX46" s="64"/>
      <c r="AY46" s="64"/>
      <c r="AZ46" s="65"/>
      <c r="BC46" s="284"/>
      <c r="BD46" s="285"/>
      <c r="BE46" s="285"/>
      <c r="BF46" s="285"/>
      <c r="BG46" s="285"/>
      <c r="BH46" s="285"/>
      <c r="BI46" s="285"/>
      <c r="BJ46" s="285"/>
      <c r="BK46" s="285"/>
      <c r="BL46" s="285"/>
      <c r="BM46" s="286"/>
      <c r="BN46" s="213"/>
      <c r="BO46" s="214"/>
      <c r="BP46" s="214"/>
      <c r="BQ46" s="214"/>
      <c r="BR46" s="214"/>
      <c r="BS46" s="214"/>
      <c r="BT46" s="214"/>
      <c r="BU46" s="214"/>
      <c r="BV46" s="214"/>
      <c r="BW46" s="214"/>
      <c r="BX46" s="214"/>
      <c r="BY46" s="214"/>
      <c r="BZ46" s="214"/>
      <c r="CA46" s="214"/>
      <c r="CB46" s="214"/>
      <c r="CC46" s="214"/>
      <c r="CD46" s="214"/>
      <c r="CE46" s="214"/>
      <c r="CF46" s="214"/>
      <c r="CG46" s="214"/>
      <c r="CH46" s="214"/>
      <c r="CI46" s="214"/>
      <c r="CJ46" s="214"/>
      <c r="CK46" s="214"/>
      <c r="CL46" s="214"/>
      <c r="CM46" s="214"/>
      <c r="CN46" s="214"/>
      <c r="CO46" s="214"/>
      <c r="CP46" s="214"/>
      <c r="CQ46" s="214"/>
      <c r="CR46" s="214"/>
      <c r="CS46" s="214"/>
      <c r="CT46" s="214"/>
      <c r="CU46" s="214"/>
      <c r="CV46" s="214"/>
      <c r="CW46" s="214"/>
      <c r="CX46" s="214"/>
      <c r="CY46" s="214"/>
      <c r="CZ46" s="214"/>
      <c r="DA46" s="214"/>
      <c r="DB46" s="214"/>
      <c r="DC46" s="214"/>
      <c r="DD46" s="215"/>
      <c r="DH46" s="52" t="b">
        <v>0</v>
      </c>
      <c r="DI46" s="52" t="b">
        <v>0</v>
      </c>
      <c r="DJ46" s="52" t="b">
        <v>0</v>
      </c>
      <c r="DK46" s="52" t="b">
        <v>0</v>
      </c>
      <c r="DL46" s="51" t="b">
        <v>0</v>
      </c>
      <c r="DM46" s="30">
        <f>CN35</f>
        <v>0</v>
      </c>
      <c r="DN46" s="30">
        <f>BV36</f>
        <v>0</v>
      </c>
    </row>
    <row r="47" spans="1:129" ht="13.5" customHeight="1">
      <c r="A47" s="112"/>
      <c r="B47" s="90"/>
      <c r="C47" s="90"/>
      <c r="D47" s="90"/>
      <c r="E47" s="90"/>
      <c r="F47" s="90"/>
      <c r="G47" s="90"/>
      <c r="H47" s="90"/>
      <c r="I47" s="113"/>
      <c r="J47" s="116" t="s">
        <v>71</v>
      </c>
      <c r="K47" s="117"/>
      <c r="L47" s="117"/>
      <c r="M47" s="117"/>
      <c r="N47" s="117"/>
      <c r="O47" s="118"/>
      <c r="P47" s="271" t="str">
        <f>"　"&amp;IF(DI27=TRUE,"☑","□")&amp;"ⅰ常に厳重な注意"</f>
        <v>　□ⅰ常に厳重な注意</v>
      </c>
      <c r="Q47" s="272"/>
      <c r="R47" s="272"/>
      <c r="S47" s="272"/>
      <c r="T47" s="272"/>
      <c r="U47" s="272"/>
      <c r="V47" s="272"/>
      <c r="W47" s="272"/>
      <c r="X47" s="272"/>
      <c r="Y47" s="272"/>
      <c r="Z47" s="272"/>
      <c r="AA47" s="272"/>
      <c r="AB47" s="275" t="str">
        <f>IF(DJ27=TRUE,"☑","□")&amp;"ⅱ随時一応の注意"</f>
        <v>□ⅱ随時一応の注意</v>
      </c>
      <c r="AC47" s="275"/>
      <c r="AD47" s="275"/>
      <c r="AE47" s="275"/>
      <c r="AF47" s="275"/>
      <c r="AG47" s="275"/>
      <c r="AH47" s="275"/>
      <c r="AI47" s="275"/>
      <c r="AJ47" s="275"/>
      <c r="AK47" s="275"/>
      <c r="AL47" s="275"/>
      <c r="AM47" s="275"/>
      <c r="AN47" s="241" t="str">
        <f>IF(DK27=TRUE,"☑","□")&amp;"ⅲほとんど不要"</f>
        <v>□ⅲほとんど不要</v>
      </c>
      <c r="AO47" s="241"/>
      <c r="AP47" s="241"/>
      <c r="AQ47" s="241"/>
      <c r="AR47" s="241"/>
      <c r="AS47" s="241"/>
      <c r="AT47" s="241"/>
      <c r="AU47" s="241"/>
      <c r="AV47" s="241"/>
      <c r="AW47" s="241"/>
      <c r="AX47" s="241"/>
      <c r="AY47" s="241"/>
      <c r="AZ47" s="66"/>
      <c r="BC47" s="284"/>
      <c r="BD47" s="285"/>
      <c r="BE47" s="285"/>
      <c r="BF47" s="285"/>
      <c r="BG47" s="285"/>
      <c r="BH47" s="285"/>
      <c r="BI47" s="285"/>
      <c r="BJ47" s="285"/>
      <c r="BK47" s="285"/>
      <c r="BL47" s="285"/>
      <c r="BM47" s="286"/>
      <c r="BN47" s="213"/>
      <c r="BO47" s="214"/>
      <c r="BP47" s="214"/>
      <c r="BQ47" s="214"/>
      <c r="BR47" s="214"/>
      <c r="BS47" s="214"/>
      <c r="BT47" s="214"/>
      <c r="BU47" s="214"/>
      <c r="BV47" s="214"/>
      <c r="BW47" s="214"/>
      <c r="BX47" s="214"/>
      <c r="BY47" s="214"/>
      <c r="BZ47" s="214"/>
      <c r="CA47" s="214"/>
      <c r="CB47" s="214"/>
      <c r="CC47" s="214"/>
      <c r="CD47" s="214"/>
      <c r="CE47" s="214"/>
      <c r="CF47" s="214"/>
      <c r="CG47" s="214"/>
      <c r="CH47" s="214"/>
      <c r="CI47" s="214"/>
      <c r="CJ47" s="214"/>
      <c r="CK47" s="214"/>
      <c r="CL47" s="214"/>
      <c r="CM47" s="214"/>
      <c r="CN47" s="214"/>
      <c r="CO47" s="214"/>
      <c r="CP47" s="214"/>
      <c r="CQ47" s="214"/>
      <c r="CR47" s="214"/>
      <c r="CS47" s="214"/>
      <c r="CT47" s="214"/>
      <c r="CU47" s="214"/>
      <c r="CV47" s="214"/>
      <c r="CW47" s="214"/>
      <c r="CX47" s="214"/>
      <c r="CY47" s="214"/>
      <c r="CZ47" s="214"/>
      <c r="DA47" s="214"/>
      <c r="DB47" s="214"/>
      <c r="DC47" s="214"/>
      <c r="DD47" s="215"/>
      <c r="DG47" s="28" t="s">
        <v>46</v>
      </c>
      <c r="DH47" s="29" t="str">
        <f>IF(COUNTIF(DH48:DL48,TRUE)&gt;0,"OK","【未入力】")</f>
        <v>【未入力】</v>
      </c>
    </row>
    <row r="48" spans="1:129" ht="13.5" customHeight="1">
      <c r="A48" s="112"/>
      <c r="B48" s="90"/>
      <c r="C48" s="90"/>
      <c r="D48" s="90"/>
      <c r="E48" s="90"/>
      <c r="F48" s="90"/>
      <c r="G48" s="90"/>
      <c r="H48" s="90"/>
      <c r="I48" s="113"/>
      <c r="J48" s="120"/>
      <c r="K48" s="121"/>
      <c r="L48" s="121"/>
      <c r="M48" s="121"/>
      <c r="N48" s="121"/>
      <c r="O48" s="122"/>
      <c r="P48" s="273"/>
      <c r="Q48" s="274"/>
      <c r="R48" s="274"/>
      <c r="S48" s="274"/>
      <c r="T48" s="274"/>
      <c r="U48" s="274"/>
      <c r="V48" s="274"/>
      <c r="W48" s="274"/>
      <c r="X48" s="274"/>
      <c r="Y48" s="274"/>
      <c r="Z48" s="274"/>
      <c r="AA48" s="274"/>
      <c r="AB48" s="276"/>
      <c r="AC48" s="276"/>
      <c r="AD48" s="276"/>
      <c r="AE48" s="276"/>
      <c r="AF48" s="276"/>
      <c r="AG48" s="276"/>
      <c r="AH48" s="276"/>
      <c r="AI48" s="276"/>
      <c r="AJ48" s="276"/>
      <c r="AK48" s="276"/>
      <c r="AL48" s="276"/>
      <c r="AM48" s="276"/>
      <c r="AN48" s="257"/>
      <c r="AO48" s="257"/>
      <c r="AP48" s="257"/>
      <c r="AQ48" s="257"/>
      <c r="AR48" s="257"/>
      <c r="AS48" s="257"/>
      <c r="AT48" s="257"/>
      <c r="AU48" s="257"/>
      <c r="AV48" s="257"/>
      <c r="AW48" s="257"/>
      <c r="AX48" s="257"/>
      <c r="AY48" s="257"/>
      <c r="AZ48" s="8"/>
      <c r="BC48" s="284"/>
      <c r="BD48" s="285"/>
      <c r="BE48" s="285"/>
      <c r="BF48" s="285"/>
      <c r="BG48" s="285"/>
      <c r="BH48" s="285"/>
      <c r="BI48" s="285"/>
      <c r="BJ48" s="285"/>
      <c r="BK48" s="285"/>
      <c r="BL48" s="285"/>
      <c r="BM48" s="286"/>
      <c r="BN48" s="213"/>
      <c r="BO48" s="214"/>
      <c r="BP48" s="214"/>
      <c r="BQ48" s="214"/>
      <c r="BR48" s="214"/>
      <c r="BS48" s="214"/>
      <c r="BT48" s="214"/>
      <c r="BU48" s="214"/>
      <c r="BV48" s="214"/>
      <c r="BW48" s="214"/>
      <c r="BX48" s="214"/>
      <c r="BY48" s="214"/>
      <c r="BZ48" s="214"/>
      <c r="CA48" s="214"/>
      <c r="CB48" s="214"/>
      <c r="CC48" s="214"/>
      <c r="CD48" s="214"/>
      <c r="CE48" s="214"/>
      <c r="CF48" s="214"/>
      <c r="CG48" s="214"/>
      <c r="CH48" s="214"/>
      <c r="CI48" s="214"/>
      <c r="CJ48" s="214"/>
      <c r="CK48" s="214"/>
      <c r="CL48" s="214"/>
      <c r="CM48" s="214"/>
      <c r="CN48" s="214"/>
      <c r="CO48" s="214"/>
      <c r="CP48" s="214"/>
      <c r="CQ48" s="214"/>
      <c r="CR48" s="214"/>
      <c r="CS48" s="214"/>
      <c r="CT48" s="214"/>
      <c r="CU48" s="214"/>
      <c r="CV48" s="214"/>
      <c r="CW48" s="214"/>
      <c r="CX48" s="214"/>
      <c r="CY48" s="214"/>
      <c r="CZ48" s="214"/>
      <c r="DA48" s="214"/>
      <c r="DB48" s="214"/>
      <c r="DC48" s="214"/>
      <c r="DD48" s="215"/>
      <c r="DH48" s="52" t="b">
        <v>0</v>
      </c>
      <c r="DI48" s="53" t="b">
        <v>0</v>
      </c>
      <c r="DJ48" s="53" t="b">
        <v>0</v>
      </c>
      <c r="DK48" s="53" t="b">
        <v>0</v>
      </c>
      <c r="DL48" s="51" t="b">
        <v>0</v>
      </c>
      <c r="DM48" s="30">
        <f>CT38</f>
        <v>0</v>
      </c>
    </row>
    <row r="49" spans="1:147" ht="13.5" customHeight="1">
      <c r="A49" s="112"/>
      <c r="B49" s="90"/>
      <c r="C49" s="90"/>
      <c r="D49" s="90"/>
      <c r="E49" s="90"/>
      <c r="F49" s="90"/>
      <c r="G49" s="90"/>
      <c r="H49" s="90"/>
      <c r="I49" s="113"/>
      <c r="J49" s="165" t="s">
        <v>74</v>
      </c>
      <c r="K49" s="166"/>
      <c r="L49" s="166"/>
      <c r="M49" s="166"/>
      <c r="N49" s="166"/>
      <c r="O49" s="167"/>
      <c r="P49" s="271" t="str">
        <f>"　"&amp;IF(DI28=TRUE,"☑","□")&amp;"ⅰ極めて手間のかかる介助"</f>
        <v>　□ⅰ極めて手間のかかる介助</v>
      </c>
      <c r="Q49" s="272"/>
      <c r="R49" s="272"/>
      <c r="S49" s="272"/>
      <c r="T49" s="272"/>
      <c r="U49" s="272"/>
      <c r="V49" s="272"/>
      <c r="W49" s="272"/>
      <c r="X49" s="272"/>
      <c r="Y49" s="272"/>
      <c r="Z49" s="272"/>
      <c r="AA49" s="272"/>
      <c r="AB49" s="272"/>
      <c r="AC49" s="272"/>
      <c r="AD49" s="272"/>
      <c r="AE49" s="272"/>
      <c r="AF49" s="67"/>
      <c r="AG49" s="186" t="str">
        <f>IF(DJ28=TRUE,"☑","□")&amp;"ⅱ比較的簡単な介助と指導"</f>
        <v>□ⅱ比較的簡単な介助と指導</v>
      </c>
      <c r="AH49" s="186"/>
      <c r="AI49" s="186"/>
      <c r="AJ49" s="186"/>
      <c r="AK49" s="186"/>
      <c r="AL49" s="186"/>
      <c r="AM49" s="186"/>
      <c r="AN49" s="186"/>
      <c r="AO49" s="186"/>
      <c r="AP49" s="186"/>
      <c r="AQ49" s="186"/>
      <c r="AR49" s="186"/>
      <c r="AS49" s="186"/>
      <c r="AT49" s="186"/>
      <c r="AU49" s="186"/>
      <c r="AV49" s="186"/>
      <c r="AZ49" s="9"/>
      <c r="BC49" s="284"/>
      <c r="BD49" s="285"/>
      <c r="BE49" s="285"/>
      <c r="BF49" s="285"/>
      <c r="BG49" s="285"/>
      <c r="BH49" s="285"/>
      <c r="BI49" s="285"/>
      <c r="BJ49" s="285"/>
      <c r="BK49" s="285"/>
      <c r="BL49" s="285"/>
      <c r="BM49" s="286"/>
      <c r="BN49" s="213"/>
      <c r="BO49" s="214"/>
      <c r="BP49" s="214"/>
      <c r="BQ49" s="214"/>
      <c r="BR49" s="214"/>
      <c r="BS49" s="214"/>
      <c r="BT49" s="214"/>
      <c r="BU49" s="214"/>
      <c r="BV49" s="214"/>
      <c r="BW49" s="214"/>
      <c r="BX49" s="214"/>
      <c r="BY49" s="214"/>
      <c r="BZ49" s="214"/>
      <c r="CA49" s="214"/>
      <c r="CB49" s="214"/>
      <c r="CC49" s="214"/>
      <c r="CD49" s="214"/>
      <c r="CE49" s="214"/>
      <c r="CF49" s="214"/>
      <c r="CG49" s="214"/>
      <c r="CH49" s="214"/>
      <c r="CI49" s="214"/>
      <c r="CJ49" s="214"/>
      <c r="CK49" s="214"/>
      <c r="CL49" s="214"/>
      <c r="CM49" s="214"/>
      <c r="CN49" s="214"/>
      <c r="CO49" s="214"/>
      <c r="CP49" s="214"/>
      <c r="CQ49" s="214"/>
      <c r="CR49" s="214"/>
      <c r="CS49" s="214"/>
      <c r="CT49" s="214"/>
      <c r="CU49" s="214"/>
      <c r="CV49" s="214"/>
      <c r="CW49" s="214"/>
      <c r="CX49" s="214"/>
      <c r="CY49" s="214"/>
      <c r="CZ49" s="214"/>
      <c r="DA49" s="214"/>
      <c r="DB49" s="214"/>
      <c r="DC49" s="214"/>
      <c r="DD49" s="215"/>
      <c r="DG49" s="28" t="s">
        <v>47</v>
      </c>
      <c r="DH49" s="29" t="str">
        <f>IF(COUNTIF(DH50:DQ50,TRUE)&gt;0,"OK","【未入力】")</f>
        <v>【未入力】</v>
      </c>
    </row>
    <row r="50" spans="1:147" ht="13.5" customHeight="1" thickBot="1">
      <c r="A50" s="112"/>
      <c r="B50" s="90"/>
      <c r="C50" s="90"/>
      <c r="D50" s="90"/>
      <c r="E50" s="90"/>
      <c r="F50" s="90"/>
      <c r="G50" s="90"/>
      <c r="H50" s="90"/>
      <c r="I50" s="113"/>
      <c r="J50" s="168"/>
      <c r="K50" s="169"/>
      <c r="L50" s="169"/>
      <c r="M50" s="169"/>
      <c r="N50" s="169"/>
      <c r="O50" s="170"/>
      <c r="P50" s="277"/>
      <c r="Q50" s="278"/>
      <c r="R50" s="278"/>
      <c r="S50" s="278"/>
      <c r="T50" s="278"/>
      <c r="U50" s="278"/>
      <c r="V50" s="278"/>
      <c r="W50" s="278"/>
      <c r="X50" s="278"/>
      <c r="Y50" s="278"/>
      <c r="Z50" s="278"/>
      <c r="AA50" s="278"/>
      <c r="AB50" s="278"/>
      <c r="AC50" s="278"/>
      <c r="AD50" s="278"/>
      <c r="AE50" s="278"/>
      <c r="AF50" s="67"/>
      <c r="AG50" s="187"/>
      <c r="AH50" s="187"/>
      <c r="AI50" s="187"/>
      <c r="AJ50" s="187"/>
      <c r="AK50" s="187"/>
      <c r="AL50" s="187"/>
      <c r="AM50" s="187"/>
      <c r="AN50" s="187"/>
      <c r="AO50" s="187"/>
      <c r="AP50" s="187"/>
      <c r="AQ50" s="187"/>
      <c r="AR50" s="187"/>
      <c r="AS50" s="187"/>
      <c r="AT50" s="187"/>
      <c r="AU50" s="187"/>
      <c r="AV50" s="187"/>
      <c r="AZ50" s="9"/>
      <c r="BC50" s="287"/>
      <c r="BD50" s="288"/>
      <c r="BE50" s="288"/>
      <c r="BF50" s="288"/>
      <c r="BG50" s="288"/>
      <c r="BH50" s="288"/>
      <c r="BI50" s="288"/>
      <c r="BJ50" s="288"/>
      <c r="BK50" s="288"/>
      <c r="BL50" s="288"/>
      <c r="BM50" s="289"/>
      <c r="BN50" s="225"/>
      <c r="BO50" s="226"/>
      <c r="BP50" s="226"/>
      <c r="BQ50" s="226"/>
      <c r="BR50" s="226"/>
      <c r="BS50" s="226"/>
      <c r="BT50" s="226"/>
      <c r="BU50" s="226"/>
      <c r="BV50" s="226"/>
      <c r="BW50" s="226"/>
      <c r="BX50" s="226"/>
      <c r="BY50" s="226"/>
      <c r="BZ50" s="226"/>
      <c r="CA50" s="226"/>
      <c r="CB50" s="226"/>
      <c r="CC50" s="226"/>
      <c r="CD50" s="226"/>
      <c r="CE50" s="226"/>
      <c r="CF50" s="226"/>
      <c r="CG50" s="226"/>
      <c r="CH50" s="226"/>
      <c r="CI50" s="226"/>
      <c r="CJ50" s="226"/>
      <c r="CK50" s="226"/>
      <c r="CL50" s="226"/>
      <c r="CM50" s="226"/>
      <c r="CN50" s="226"/>
      <c r="CO50" s="226"/>
      <c r="CP50" s="226"/>
      <c r="CQ50" s="226"/>
      <c r="CR50" s="226"/>
      <c r="CS50" s="226"/>
      <c r="CT50" s="226"/>
      <c r="CU50" s="226"/>
      <c r="CV50" s="226"/>
      <c r="CW50" s="226"/>
      <c r="CX50" s="226"/>
      <c r="CY50" s="226"/>
      <c r="CZ50" s="226"/>
      <c r="DA50" s="226"/>
      <c r="DB50" s="226"/>
      <c r="DC50" s="226"/>
      <c r="DD50" s="227"/>
      <c r="DH50" s="52" t="b">
        <v>0</v>
      </c>
      <c r="DI50" s="53" t="b">
        <v>0</v>
      </c>
      <c r="DJ50" s="53" t="b">
        <v>0</v>
      </c>
      <c r="DK50" s="53" t="b">
        <v>0</v>
      </c>
      <c r="DL50" s="53" t="b">
        <v>0</v>
      </c>
      <c r="DM50" s="53" t="b">
        <v>0</v>
      </c>
      <c r="DN50" s="53" t="b">
        <v>0</v>
      </c>
      <c r="DO50" s="53" t="b">
        <v>0</v>
      </c>
      <c r="DP50" s="53" t="b">
        <v>0</v>
      </c>
      <c r="DQ50" s="53" t="b">
        <v>0</v>
      </c>
      <c r="DR50" s="30">
        <f>CT42</f>
        <v>0</v>
      </c>
    </row>
    <row r="51" spans="1:147" ht="13.5" customHeight="1">
      <c r="A51" s="112"/>
      <c r="B51" s="90"/>
      <c r="C51" s="90"/>
      <c r="D51" s="90"/>
      <c r="E51" s="90"/>
      <c r="F51" s="90"/>
      <c r="G51" s="90"/>
      <c r="H51" s="90"/>
      <c r="I51" s="113"/>
      <c r="J51" s="168"/>
      <c r="K51" s="169"/>
      <c r="L51" s="169"/>
      <c r="M51" s="169"/>
      <c r="N51" s="169"/>
      <c r="O51" s="170"/>
      <c r="P51" s="277" t="str">
        <f>"　"&amp;IF(DK28=TRUE,"☑","□")&amp;"ⅲ生活指導を要する"</f>
        <v>　□ⅲ生活指導を要する</v>
      </c>
      <c r="Q51" s="278"/>
      <c r="R51" s="278"/>
      <c r="S51" s="278"/>
      <c r="T51" s="278"/>
      <c r="U51" s="278"/>
      <c r="V51" s="278"/>
      <c r="W51" s="278"/>
      <c r="X51" s="278"/>
      <c r="Y51" s="278"/>
      <c r="Z51" s="278"/>
      <c r="AA51" s="278"/>
      <c r="AB51" s="278"/>
      <c r="AC51" s="68"/>
      <c r="AD51" s="68"/>
      <c r="AE51" s="68"/>
      <c r="AF51" s="68"/>
      <c r="AG51" s="187" t="str">
        <f>IF(DL28=TRUE,"☑","□")&amp;"ⅳその他"</f>
        <v>□ⅳその他</v>
      </c>
      <c r="AH51" s="187"/>
      <c r="AI51" s="187"/>
      <c r="AJ51" s="187"/>
      <c r="AK51" s="187"/>
      <c r="AL51" s="187"/>
      <c r="AM51" s="185" t="s">
        <v>21</v>
      </c>
      <c r="AN51" s="185"/>
      <c r="AO51" s="185"/>
      <c r="AP51" s="185"/>
      <c r="AQ51" s="185"/>
      <c r="AR51" s="185"/>
      <c r="AS51" s="185"/>
      <c r="AT51" s="185"/>
      <c r="AU51" s="185"/>
      <c r="AV51" s="185"/>
      <c r="AW51" s="185"/>
      <c r="AX51" s="185"/>
      <c r="AY51" s="185" t="s">
        <v>16</v>
      </c>
      <c r="AZ51" s="61"/>
      <c r="BC51" s="176" t="s">
        <v>90</v>
      </c>
      <c r="BD51" s="177"/>
      <c r="BE51" s="177"/>
      <c r="BF51" s="177"/>
      <c r="BG51" s="177"/>
      <c r="BH51" s="177"/>
      <c r="BI51" s="177"/>
      <c r="BJ51" s="177"/>
      <c r="BK51" s="177"/>
      <c r="BL51" s="177"/>
      <c r="BM51" s="178"/>
      <c r="BN51" s="179"/>
      <c r="BO51" s="180"/>
      <c r="BP51" s="180"/>
      <c r="BQ51" s="180"/>
      <c r="BR51" s="180"/>
      <c r="BS51" s="180"/>
      <c r="BT51" s="180"/>
      <c r="BU51" s="180"/>
      <c r="BV51" s="180"/>
      <c r="BW51" s="180"/>
      <c r="BX51" s="180"/>
      <c r="BY51" s="180"/>
      <c r="BZ51" s="180"/>
      <c r="CA51" s="180"/>
      <c r="CB51" s="180"/>
      <c r="CC51" s="180"/>
      <c r="CD51" s="180"/>
      <c r="CE51" s="180"/>
      <c r="CF51" s="180"/>
      <c r="CG51" s="180"/>
      <c r="CH51" s="180"/>
      <c r="CI51" s="180"/>
      <c r="CJ51" s="180"/>
      <c r="CK51" s="180"/>
      <c r="CL51" s="180"/>
      <c r="CM51" s="180"/>
      <c r="CN51" s="180"/>
      <c r="CO51" s="180"/>
      <c r="CP51" s="180"/>
      <c r="CQ51" s="180"/>
      <c r="CR51" s="180"/>
      <c r="CS51" s="180"/>
      <c r="CT51" s="180"/>
      <c r="CU51" s="180"/>
      <c r="CV51" s="180"/>
      <c r="CW51" s="180"/>
      <c r="CX51" s="180"/>
      <c r="CY51" s="180"/>
      <c r="CZ51" s="180"/>
      <c r="DA51" s="180"/>
      <c r="DB51" s="180"/>
      <c r="DC51" s="180"/>
      <c r="DD51" s="181"/>
      <c r="DG51" s="28" t="s">
        <v>89</v>
      </c>
      <c r="DH51" s="29" t="str">
        <f>IF(BN44="","【未入力】",BN44)</f>
        <v>【未入力】</v>
      </c>
    </row>
    <row r="52" spans="1:147" ht="13.5" customHeight="1">
      <c r="A52" s="267"/>
      <c r="B52" s="174"/>
      <c r="C52" s="174"/>
      <c r="D52" s="174"/>
      <c r="E52" s="174"/>
      <c r="F52" s="174"/>
      <c r="G52" s="174"/>
      <c r="H52" s="174"/>
      <c r="I52" s="175"/>
      <c r="J52" s="168"/>
      <c r="K52" s="169"/>
      <c r="L52" s="169"/>
      <c r="M52" s="169"/>
      <c r="N52" s="169"/>
      <c r="O52" s="170"/>
      <c r="P52" s="277"/>
      <c r="Q52" s="278"/>
      <c r="R52" s="278"/>
      <c r="S52" s="278"/>
      <c r="T52" s="278"/>
      <c r="U52" s="278"/>
      <c r="V52" s="278"/>
      <c r="W52" s="278"/>
      <c r="X52" s="278"/>
      <c r="Y52" s="278"/>
      <c r="Z52" s="278"/>
      <c r="AA52" s="278"/>
      <c r="AB52" s="278"/>
      <c r="AG52" s="256"/>
      <c r="AH52" s="256"/>
      <c r="AI52" s="256"/>
      <c r="AJ52" s="256"/>
      <c r="AK52" s="256"/>
      <c r="AL52" s="256"/>
      <c r="AM52" s="185"/>
      <c r="AN52" s="257"/>
      <c r="AO52" s="257"/>
      <c r="AP52" s="257"/>
      <c r="AQ52" s="257"/>
      <c r="AR52" s="257"/>
      <c r="AS52" s="257"/>
      <c r="AT52" s="257"/>
      <c r="AU52" s="257"/>
      <c r="AV52" s="257"/>
      <c r="AW52" s="257"/>
      <c r="AX52" s="257"/>
      <c r="AY52" s="185"/>
      <c r="AZ52" s="9"/>
      <c r="BC52" s="161"/>
      <c r="BD52" s="162"/>
      <c r="BE52" s="162"/>
      <c r="BF52" s="162"/>
      <c r="BG52" s="162"/>
      <c r="BH52" s="162"/>
      <c r="BI52" s="162"/>
      <c r="BJ52" s="162"/>
      <c r="BK52" s="162"/>
      <c r="BL52" s="162"/>
      <c r="BM52" s="163"/>
      <c r="BN52" s="182"/>
      <c r="BO52" s="183"/>
      <c r="BP52" s="183"/>
      <c r="BQ52" s="183"/>
      <c r="BR52" s="183"/>
      <c r="BS52" s="183"/>
      <c r="BT52" s="183"/>
      <c r="BU52" s="183"/>
      <c r="BV52" s="183"/>
      <c r="BW52" s="183"/>
      <c r="BX52" s="183"/>
      <c r="BY52" s="183"/>
      <c r="BZ52" s="183"/>
      <c r="CA52" s="183"/>
      <c r="CB52" s="183"/>
      <c r="CC52" s="183"/>
      <c r="CD52" s="183"/>
      <c r="CE52" s="183"/>
      <c r="CF52" s="183"/>
      <c r="CG52" s="183"/>
      <c r="CH52" s="183"/>
      <c r="CI52" s="183"/>
      <c r="CJ52" s="183"/>
      <c r="CK52" s="183"/>
      <c r="CL52" s="183"/>
      <c r="CM52" s="183"/>
      <c r="CN52" s="183"/>
      <c r="CO52" s="183"/>
      <c r="CP52" s="183"/>
      <c r="CQ52" s="183"/>
      <c r="CR52" s="183"/>
      <c r="CS52" s="183"/>
      <c r="CT52" s="183"/>
      <c r="CU52" s="183"/>
      <c r="CV52" s="183"/>
      <c r="CW52" s="183"/>
      <c r="CX52" s="183"/>
      <c r="CY52" s="183"/>
      <c r="CZ52" s="183"/>
      <c r="DA52" s="183"/>
      <c r="DB52" s="183"/>
      <c r="DC52" s="183"/>
      <c r="DD52" s="184"/>
      <c r="DG52" s="28" t="s">
        <v>91</v>
      </c>
      <c r="DH52" s="34" t="str">
        <f>IF(BN51="","【未入力】",BN51)</f>
        <v>【未入力】</v>
      </c>
    </row>
    <row r="53" spans="1:147" ht="13.5" customHeight="1">
      <c r="A53" s="266" t="s">
        <v>75</v>
      </c>
      <c r="B53" s="261"/>
      <c r="C53" s="261"/>
      <c r="D53" s="261"/>
      <c r="E53" s="261"/>
      <c r="F53" s="261"/>
      <c r="G53" s="261"/>
      <c r="H53" s="261"/>
      <c r="I53" s="262"/>
      <c r="J53" s="186" t="s">
        <v>77</v>
      </c>
      <c r="K53" s="186"/>
      <c r="L53" s="186"/>
      <c r="M53" s="186"/>
      <c r="N53" s="186"/>
      <c r="O53" s="186"/>
      <c r="P53" s="186"/>
      <c r="Q53" s="186"/>
      <c r="R53" s="186"/>
      <c r="S53" s="186"/>
      <c r="T53" s="186"/>
      <c r="U53" s="186"/>
      <c r="V53" s="186"/>
      <c r="W53" s="186"/>
      <c r="X53" s="186"/>
      <c r="Y53" s="186"/>
      <c r="Z53" s="186"/>
      <c r="AA53" s="186"/>
      <c r="AB53" s="71" t="s">
        <v>21</v>
      </c>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71" t="s">
        <v>16</v>
      </c>
      <c r="AZ53" s="66"/>
      <c r="BC53" s="200" t="s">
        <v>92</v>
      </c>
      <c r="BD53" s="201"/>
      <c r="BE53" s="201"/>
      <c r="BF53" s="201"/>
      <c r="BG53" s="201"/>
      <c r="BH53" s="201"/>
      <c r="BI53" s="201"/>
      <c r="BJ53" s="201"/>
      <c r="BK53" s="201"/>
      <c r="BL53" s="201"/>
      <c r="BM53" s="202"/>
      <c r="BN53" s="206"/>
      <c r="BO53" s="207"/>
      <c r="BP53" s="207"/>
      <c r="BQ53" s="207"/>
      <c r="BR53" s="207"/>
      <c r="BS53" s="207"/>
      <c r="BT53" s="207"/>
      <c r="BU53" s="207"/>
      <c r="BV53" s="207"/>
      <c r="BW53" s="207"/>
      <c r="BX53" s="207"/>
      <c r="BY53" s="207"/>
      <c r="BZ53" s="207"/>
      <c r="CA53" s="207"/>
      <c r="CB53" s="207"/>
      <c r="CC53" s="207"/>
      <c r="CD53" s="207"/>
      <c r="CE53" s="207"/>
      <c r="CF53" s="207"/>
      <c r="CG53" s="207"/>
      <c r="CH53" s="207"/>
      <c r="CI53" s="207"/>
      <c r="CJ53" s="207"/>
      <c r="CK53" s="207"/>
      <c r="CL53" s="207"/>
      <c r="CM53" s="207"/>
      <c r="CN53" s="207"/>
      <c r="CO53" s="207"/>
      <c r="CP53" s="207"/>
      <c r="CQ53" s="207"/>
      <c r="CR53" s="207"/>
      <c r="CS53" s="207"/>
      <c r="CT53" s="207"/>
      <c r="CU53" s="207"/>
      <c r="CV53" s="207"/>
      <c r="CW53" s="207"/>
      <c r="CX53" s="207"/>
      <c r="CY53" s="207"/>
      <c r="CZ53" s="207"/>
      <c r="DA53" s="207"/>
      <c r="DB53" s="207"/>
      <c r="DC53" s="207"/>
      <c r="DD53" s="208"/>
      <c r="DG53" s="28" t="s">
        <v>48</v>
      </c>
      <c r="DH53" s="29" t="str">
        <f>IF(BN53="","【未入力】",BN53)</f>
        <v>【未入力】</v>
      </c>
    </row>
    <row r="54" spans="1:147" ht="13.5" customHeight="1">
      <c r="A54" s="112"/>
      <c r="B54" s="90"/>
      <c r="C54" s="90"/>
      <c r="D54" s="90"/>
      <c r="E54" s="90"/>
      <c r="F54" s="90"/>
      <c r="G54" s="90"/>
      <c r="H54" s="90"/>
      <c r="I54" s="113"/>
      <c r="J54" s="1" t="s">
        <v>78</v>
      </c>
      <c r="AQ54" s="2" t="s">
        <v>21</v>
      </c>
      <c r="AR54" s="1" t="str">
        <f>IF(DI30=TRUE,"☑","□")&amp;"あり"</f>
        <v>□あり</v>
      </c>
      <c r="AU54" s="1" t="s">
        <v>27</v>
      </c>
      <c r="AV54" s="1" t="str">
        <f>IF(DJ30=TRUE,"☑","□")&amp;"なし"</f>
        <v>□なし</v>
      </c>
      <c r="AY54" s="4" t="s">
        <v>16</v>
      </c>
      <c r="AZ54" s="9"/>
      <c r="BC54" s="203"/>
      <c r="BD54" s="204"/>
      <c r="BE54" s="204"/>
      <c r="BF54" s="204"/>
      <c r="BG54" s="204"/>
      <c r="BH54" s="204"/>
      <c r="BI54" s="204"/>
      <c r="BJ54" s="204"/>
      <c r="BK54" s="204"/>
      <c r="BL54" s="204"/>
      <c r="BM54" s="205"/>
      <c r="BN54" s="209"/>
      <c r="BO54" s="130"/>
      <c r="BP54" s="130"/>
      <c r="BQ54" s="130"/>
      <c r="BR54" s="130"/>
      <c r="BS54" s="130"/>
      <c r="BT54" s="130"/>
      <c r="BU54" s="130"/>
      <c r="BV54" s="130"/>
      <c r="BW54" s="130"/>
      <c r="BX54" s="130"/>
      <c r="BY54" s="130"/>
      <c r="BZ54" s="130"/>
      <c r="CA54" s="130"/>
      <c r="CB54" s="130"/>
      <c r="CC54" s="130"/>
      <c r="CD54" s="130"/>
      <c r="CE54" s="130"/>
      <c r="CF54" s="130"/>
      <c r="CG54" s="130"/>
      <c r="CH54" s="130"/>
      <c r="CI54" s="130"/>
      <c r="CJ54" s="130"/>
      <c r="CK54" s="130"/>
      <c r="CL54" s="130"/>
      <c r="CM54" s="130"/>
      <c r="CN54" s="130"/>
      <c r="CO54" s="130"/>
      <c r="CP54" s="130"/>
      <c r="CQ54" s="130"/>
      <c r="CR54" s="130"/>
      <c r="CS54" s="130"/>
      <c r="CT54" s="130"/>
      <c r="CU54" s="130"/>
      <c r="CV54" s="130"/>
      <c r="CW54" s="130"/>
      <c r="CX54" s="130"/>
      <c r="CY54" s="130"/>
      <c r="CZ54" s="130"/>
      <c r="DA54" s="130"/>
      <c r="DB54" s="130"/>
      <c r="DC54" s="130"/>
      <c r="DD54" s="131"/>
    </row>
    <row r="55" spans="1:147" ht="13.5" customHeight="1">
      <c r="A55" s="279" t="s">
        <v>76</v>
      </c>
      <c r="B55" s="280"/>
      <c r="C55" s="280"/>
      <c r="D55" s="280"/>
      <c r="E55" s="280"/>
      <c r="F55" s="280"/>
      <c r="G55" s="280"/>
      <c r="H55" s="280"/>
      <c r="I55" s="280"/>
      <c r="J55" s="15" t="s">
        <v>79</v>
      </c>
      <c r="AZ55" s="9"/>
      <c r="BC55" s="74"/>
      <c r="BD55" s="74"/>
      <c r="BE55" s="74"/>
      <c r="BF55" s="74"/>
      <c r="BG55" s="74"/>
      <c r="BH55" s="74"/>
      <c r="BI55" s="74"/>
      <c r="BJ55" s="74"/>
      <c r="BK55" s="74"/>
      <c r="BL55" s="74"/>
      <c r="BM55" s="74"/>
      <c r="BN55" s="74"/>
      <c r="BO55" s="74"/>
      <c r="BP55" s="74"/>
      <c r="BQ55" s="74"/>
      <c r="BR55" s="74"/>
      <c r="BS55" s="74"/>
      <c r="BT55" s="74"/>
      <c r="BU55" s="74"/>
      <c r="BV55" s="74"/>
      <c r="BW55" s="74"/>
      <c r="BX55" s="74"/>
      <c r="BY55" s="74"/>
      <c r="BZ55" s="74"/>
      <c r="CA55" s="74"/>
      <c r="CB55" s="74"/>
      <c r="CC55" s="74"/>
      <c r="CD55" s="74"/>
      <c r="CE55" s="74"/>
      <c r="CF55" s="74"/>
      <c r="CG55" s="74"/>
      <c r="CH55" s="74"/>
      <c r="CI55" s="74"/>
      <c r="CJ55" s="74"/>
      <c r="CK55" s="74"/>
      <c r="CL55" s="74"/>
      <c r="CM55" s="74"/>
      <c r="CN55" s="74"/>
      <c r="CO55" s="74"/>
      <c r="CP55" s="74"/>
      <c r="CQ55" s="74"/>
      <c r="CR55" s="74"/>
      <c r="CS55" s="74"/>
      <c r="CT55" s="74"/>
      <c r="CU55" s="74"/>
      <c r="CV55" s="74"/>
      <c r="CW55" s="74"/>
      <c r="CX55" s="74"/>
      <c r="CY55" s="74"/>
      <c r="CZ55" s="74"/>
      <c r="DA55" s="74"/>
      <c r="DB55" s="74"/>
      <c r="DC55" s="74"/>
      <c r="DD55" s="74"/>
    </row>
    <row r="56" spans="1:147" ht="13.5" customHeight="1">
      <c r="A56" s="279"/>
      <c r="B56" s="280"/>
      <c r="C56" s="280"/>
      <c r="D56" s="280"/>
      <c r="E56" s="280"/>
      <c r="F56" s="280"/>
      <c r="G56" s="280"/>
      <c r="H56" s="280"/>
      <c r="I56" s="280"/>
      <c r="J56" s="219"/>
      <c r="K56" s="220"/>
      <c r="L56" s="220"/>
      <c r="M56" s="220"/>
      <c r="N56" s="220"/>
      <c r="O56" s="220"/>
      <c r="P56" s="220"/>
      <c r="Q56" s="220"/>
      <c r="R56" s="220"/>
      <c r="S56" s="220"/>
      <c r="T56" s="220"/>
      <c r="U56" s="220"/>
      <c r="V56" s="220"/>
      <c r="W56" s="220"/>
      <c r="X56" s="220"/>
      <c r="Y56" s="220"/>
      <c r="Z56" s="220"/>
      <c r="AA56" s="220"/>
      <c r="AB56" s="220"/>
      <c r="AC56" s="220"/>
      <c r="AD56" s="220"/>
      <c r="AE56" s="220"/>
      <c r="AF56" s="220"/>
      <c r="AG56" s="220"/>
      <c r="AH56" s="220"/>
      <c r="AI56" s="220"/>
      <c r="AJ56" s="220"/>
      <c r="AK56" s="220"/>
      <c r="AL56" s="220"/>
      <c r="AM56" s="220"/>
      <c r="AN56" s="220"/>
      <c r="AO56" s="220"/>
      <c r="AP56" s="220"/>
      <c r="AQ56" s="220"/>
      <c r="AR56" s="220"/>
      <c r="AS56" s="220"/>
      <c r="AT56" s="220"/>
      <c r="AU56" s="220"/>
      <c r="AV56" s="220"/>
      <c r="AW56" s="220"/>
      <c r="AX56" s="220"/>
      <c r="AY56" s="220"/>
      <c r="AZ56" s="221"/>
      <c r="BC56" s="240" t="s">
        <v>28</v>
      </c>
      <c r="BD56" s="241"/>
      <c r="BE56" s="241"/>
      <c r="BF56" s="241"/>
      <c r="BG56" s="241"/>
      <c r="BH56" s="241"/>
      <c r="BI56" s="241"/>
      <c r="BJ56" s="241"/>
      <c r="BK56" s="241"/>
      <c r="BL56" s="241"/>
      <c r="BM56" s="242"/>
      <c r="BN56" s="194"/>
      <c r="BO56" s="195"/>
      <c r="BP56" s="195"/>
      <c r="BQ56" s="195"/>
      <c r="BR56" s="195"/>
      <c r="BS56" s="195"/>
      <c r="BT56" s="195"/>
      <c r="BU56" s="195"/>
      <c r="BV56" s="195"/>
      <c r="BW56" s="195"/>
      <c r="BX56" s="195"/>
      <c r="BY56" s="195"/>
      <c r="BZ56" s="195"/>
      <c r="CA56" s="195"/>
      <c r="CB56" s="195"/>
      <c r="CC56" s="195"/>
      <c r="CD56" s="195"/>
      <c r="CE56" s="195"/>
      <c r="CF56" s="195"/>
      <c r="CG56" s="195"/>
      <c r="CH56" s="195"/>
      <c r="CI56" s="195"/>
      <c r="CJ56" s="195"/>
      <c r="CK56" s="195"/>
      <c r="CL56" s="195"/>
      <c r="CM56" s="195"/>
      <c r="CN56" s="195"/>
      <c r="CO56" s="195"/>
      <c r="CP56" s="195"/>
      <c r="CQ56" s="195"/>
      <c r="CR56" s="195"/>
      <c r="CS56" s="195"/>
      <c r="CT56" s="195"/>
      <c r="CU56" s="195"/>
      <c r="CV56" s="195"/>
      <c r="CW56" s="195"/>
      <c r="CX56" s="195"/>
      <c r="CY56" s="195"/>
      <c r="CZ56" s="195"/>
      <c r="DA56" s="195"/>
      <c r="DB56" s="195"/>
      <c r="DC56" s="195"/>
      <c r="DD56" s="196"/>
    </row>
    <row r="57" spans="1:147" ht="13.5" customHeight="1">
      <c r="A57" s="279"/>
      <c r="B57" s="280"/>
      <c r="C57" s="280"/>
      <c r="D57" s="280"/>
      <c r="E57" s="280"/>
      <c r="F57" s="280"/>
      <c r="G57" s="280"/>
      <c r="H57" s="280"/>
      <c r="I57" s="280"/>
      <c r="J57" s="219"/>
      <c r="K57" s="220"/>
      <c r="L57" s="220"/>
      <c r="M57" s="220"/>
      <c r="N57" s="220"/>
      <c r="O57" s="220"/>
      <c r="P57" s="220"/>
      <c r="Q57" s="220"/>
      <c r="R57" s="220"/>
      <c r="S57" s="220"/>
      <c r="T57" s="220"/>
      <c r="U57" s="220"/>
      <c r="V57" s="220"/>
      <c r="W57" s="220"/>
      <c r="X57" s="220"/>
      <c r="Y57" s="220"/>
      <c r="Z57" s="220"/>
      <c r="AA57" s="220"/>
      <c r="AB57" s="220"/>
      <c r="AC57" s="220"/>
      <c r="AD57" s="220"/>
      <c r="AE57" s="220"/>
      <c r="AF57" s="220"/>
      <c r="AG57" s="220"/>
      <c r="AH57" s="220"/>
      <c r="AI57" s="220"/>
      <c r="AJ57" s="220"/>
      <c r="AK57" s="220"/>
      <c r="AL57" s="220"/>
      <c r="AM57" s="220"/>
      <c r="AN57" s="220"/>
      <c r="AO57" s="220"/>
      <c r="AP57" s="220"/>
      <c r="AQ57" s="220"/>
      <c r="AR57" s="220"/>
      <c r="AS57" s="220"/>
      <c r="AT57" s="220"/>
      <c r="AU57" s="220"/>
      <c r="AV57" s="220"/>
      <c r="AW57" s="220"/>
      <c r="AX57" s="220"/>
      <c r="AY57" s="220"/>
      <c r="AZ57" s="221"/>
      <c r="BC57" s="290"/>
      <c r="BD57" s="257"/>
      <c r="BE57" s="257"/>
      <c r="BF57" s="257"/>
      <c r="BG57" s="257"/>
      <c r="BH57" s="257"/>
      <c r="BI57" s="257"/>
      <c r="BJ57" s="257"/>
      <c r="BK57" s="257"/>
      <c r="BL57" s="257"/>
      <c r="BM57" s="291"/>
      <c r="BN57" s="197"/>
      <c r="BO57" s="198"/>
      <c r="BP57" s="198"/>
      <c r="BQ57" s="198"/>
      <c r="BR57" s="198"/>
      <c r="BS57" s="198"/>
      <c r="BT57" s="198"/>
      <c r="BU57" s="198"/>
      <c r="BV57" s="198"/>
      <c r="BW57" s="198"/>
      <c r="BX57" s="198"/>
      <c r="BY57" s="198"/>
      <c r="BZ57" s="198"/>
      <c r="CA57" s="198"/>
      <c r="CB57" s="198"/>
      <c r="CC57" s="198"/>
      <c r="CD57" s="198"/>
      <c r="CE57" s="198"/>
      <c r="CF57" s="198"/>
      <c r="CG57" s="198"/>
      <c r="CH57" s="198"/>
      <c r="CI57" s="198"/>
      <c r="CJ57" s="198"/>
      <c r="CK57" s="198"/>
      <c r="CL57" s="198"/>
      <c r="CM57" s="198"/>
      <c r="CN57" s="198"/>
      <c r="CO57" s="198"/>
      <c r="CP57" s="198"/>
      <c r="CQ57" s="198"/>
      <c r="CR57" s="198"/>
      <c r="CS57" s="198"/>
      <c r="CT57" s="198"/>
      <c r="CU57" s="198"/>
      <c r="CV57" s="198"/>
      <c r="CW57" s="198"/>
      <c r="CX57" s="198"/>
      <c r="CY57" s="198"/>
      <c r="CZ57" s="198"/>
      <c r="DA57" s="198"/>
      <c r="DB57" s="198"/>
      <c r="DC57" s="198"/>
      <c r="DD57" s="199"/>
    </row>
    <row r="58" spans="1:147" ht="13.5" customHeight="1">
      <c r="A58" s="279"/>
      <c r="B58" s="280"/>
      <c r="C58" s="280"/>
      <c r="D58" s="280"/>
      <c r="E58" s="280"/>
      <c r="F58" s="280"/>
      <c r="G58" s="280"/>
      <c r="H58" s="280"/>
      <c r="I58" s="280"/>
      <c r="J58" s="219"/>
      <c r="K58" s="220"/>
      <c r="L58" s="220"/>
      <c r="M58" s="220"/>
      <c r="N58" s="220"/>
      <c r="O58" s="220"/>
      <c r="P58" s="220"/>
      <c r="Q58" s="220"/>
      <c r="R58" s="220"/>
      <c r="S58" s="220"/>
      <c r="T58" s="220"/>
      <c r="U58" s="220"/>
      <c r="V58" s="220"/>
      <c r="W58" s="220"/>
      <c r="X58" s="220"/>
      <c r="Y58" s="220"/>
      <c r="Z58" s="220"/>
      <c r="AA58" s="220"/>
      <c r="AB58" s="220"/>
      <c r="AC58" s="220"/>
      <c r="AD58" s="220"/>
      <c r="AE58" s="220"/>
      <c r="AF58" s="220"/>
      <c r="AG58" s="220"/>
      <c r="AH58" s="220"/>
      <c r="AI58" s="220"/>
      <c r="AJ58" s="220"/>
      <c r="AK58" s="220"/>
      <c r="AL58" s="220"/>
      <c r="AM58" s="220"/>
      <c r="AN58" s="220"/>
      <c r="AO58" s="220"/>
      <c r="AP58" s="220"/>
      <c r="AQ58" s="220"/>
      <c r="AR58" s="220"/>
      <c r="AS58" s="220"/>
      <c r="AT58" s="220"/>
      <c r="AU58" s="220"/>
      <c r="AV58" s="220"/>
      <c r="AW58" s="220"/>
      <c r="AX58" s="220"/>
      <c r="AY58" s="220"/>
      <c r="AZ58" s="221"/>
      <c r="BC58" s="240" t="s">
        <v>29</v>
      </c>
      <c r="BD58" s="241"/>
      <c r="BE58" s="241"/>
      <c r="BF58" s="241"/>
      <c r="BG58" s="241"/>
      <c r="BH58" s="241"/>
      <c r="BI58" s="241"/>
      <c r="BJ58" s="241"/>
      <c r="BK58" s="241"/>
      <c r="BL58" s="241"/>
      <c r="BM58" s="242"/>
      <c r="BN58" s="194"/>
      <c r="BO58" s="195"/>
      <c r="BP58" s="195"/>
      <c r="BQ58" s="195"/>
      <c r="BR58" s="195"/>
      <c r="BS58" s="195"/>
      <c r="BT58" s="195"/>
      <c r="BU58" s="195"/>
      <c r="BV58" s="195"/>
      <c r="BW58" s="195"/>
      <c r="BX58" s="195"/>
      <c r="BY58" s="195"/>
      <c r="BZ58" s="195"/>
      <c r="CA58" s="195"/>
      <c r="CB58" s="195"/>
      <c r="CC58" s="195"/>
      <c r="CD58" s="195"/>
      <c r="CE58" s="195"/>
      <c r="CF58" s="195"/>
      <c r="CG58" s="195"/>
      <c r="CH58" s="195"/>
      <c r="CI58" s="195"/>
      <c r="CJ58" s="195"/>
      <c r="CK58" s="195"/>
      <c r="CL58" s="195"/>
      <c r="CM58" s="195"/>
      <c r="CN58" s="195"/>
      <c r="CO58" s="195"/>
      <c r="CP58" s="195"/>
      <c r="CQ58" s="195"/>
      <c r="CR58" s="195"/>
      <c r="CS58" s="195"/>
      <c r="CT58" s="195"/>
      <c r="CU58" s="195"/>
      <c r="CV58" s="195"/>
      <c r="CW58" s="195"/>
      <c r="CX58" s="195"/>
      <c r="CY58" s="195"/>
      <c r="CZ58" s="195"/>
      <c r="DA58" s="195"/>
      <c r="DB58" s="195"/>
      <c r="DC58" s="195"/>
      <c r="DD58" s="196"/>
      <c r="EQ58" s="3"/>
    </row>
    <row r="59" spans="1:147" ht="13.5" customHeight="1">
      <c r="A59" s="203"/>
      <c r="B59" s="204"/>
      <c r="C59" s="204"/>
      <c r="D59" s="204"/>
      <c r="E59" s="204"/>
      <c r="F59" s="204"/>
      <c r="G59" s="204"/>
      <c r="H59" s="204"/>
      <c r="I59" s="204"/>
      <c r="J59" s="222"/>
      <c r="K59" s="223"/>
      <c r="L59" s="223"/>
      <c r="M59" s="223"/>
      <c r="N59" s="223"/>
      <c r="O59" s="223"/>
      <c r="P59" s="223"/>
      <c r="Q59" s="223"/>
      <c r="R59" s="223"/>
      <c r="S59" s="223"/>
      <c r="T59" s="223"/>
      <c r="U59" s="223"/>
      <c r="V59" s="223"/>
      <c r="W59" s="223"/>
      <c r="X59" s="223"/>
      <c r="Y59" s="223"/>
      <c r="Z59" s="223"/>
      <c r="AA59" s="223"/>
      <c r="AB59" s="223"/>
      <c r="AC59" s="223"/>
      <c r="AD59" s="223"/>
      <c r="AE59" s="223"/>
      <c r="AF59" s="223"/>
      <c r="AG59" s="223"/>
      <c r="AH59" s="223"/>
      <c r="AI59" s="223"/>
      <c r="AJ59" s="223"/>
      <c r="AK59" s="223"/>
      <c r="AL59" s="223"/>
      <c r="AM59" s="223"/>
      <c r="AN59" s="223"/>
      <c r="AO59" s="223"/>
      <c r="AP59" s="223"/>
      <c r="AQ59" s="223"/>
      <c r="AR59" s="223"/>
      <c r="AS59" s="223"/>
      <c r="AT59" s="223"/>
      <c r="AU59" s="223"/>
      <c r="AV59" s="223"/>
      <c r="AW59" s="223"/>
      <c r="AX59" s="223"/>
      <c r="AY59" s="223"/>
      <c r="AZ59" s="224"/>
      <c r="BC59" s="290"/>
      <c r="BD59" s="257"/>
      <c r="BE59" s="257"/>
      <c r="BF59" s="257"/>
      <c r="BG59" s="257"/>
      <c r="BH59" s="257"/>
      <c r="BI59" s="257"/>
      <c r="BJ59" s="257"/>
      <c r="BK59" s="257"/>
      <c r="BL59" s="257"/>
      <c r="BM59" s="291"/>
      <c r="BN59" s="197"/>
      <c r="BO59" s="198"/>
      <c r="BP59" s="198"/>
      <c r="BQ59" s="198"/>
      <c r="BR59" s="198"/>
      <c r="BS59" s="198"/>
      <c r="BT59" s="198"/>
      <c r="BU59" s="198"/>
      <c r="BV59" s="198"/>
      <c r="BW59" s="198"/>
      <c r="BX59" s="198"/>
      <c r="BY59" s="198"/>
      <c r="BZ59" s="198"/>
      <c r="CA59" s="198"/>
      <c r="CB59" s="198"/>
      <c r="CC59" s="198"/>
      <c r="CD59" s="198"/>
      <c r="CE59" s="198"/>
      <c r="CF59" s="198"/>
      <c r="CG59" s="198"/>
      <c r="CH59" s="198"/>
      <c r="CI59" s="198"/>
      <c r="CJ59" s="198"/>
      <c r="CK59" s="198"/>
      <c r="CL59" s="198"/>
      <c r="CM59" s="198"/>
      <c r="CN59" s="198"/>
      <c r="CO59" s="198"/>
      <c r="CP59" s="198"/>
      <c r="CQ59" s="198"/>
      <c r="CR59" s="198"/>
      <c r="CS59" s="198"/>
      <c r="CT59" s="198"/>
      <c r="CU59" s="198"/>
      <c r="CV59" s="198"/>
      <c r="CW59" s="198"/>
      <c r="CX59" s="198"/>
      <c r="CY59" s="198"/>
      <c r="CZ59" s="198"/>
      <c r="DA59" s="198"/>
      <c r="DB59" s="198"/>
      <c r="DC59" s="198"/>
      <c r="DD59" s="199"/>
      <c r="DF59" s="3"/>
      <c r="DG59" s="30"/>
      <c r="DH59" s="30"/>
      <c r="DS59" s="3"/>
      <c r="DT59" s="3"/>
      <c r="DU59" s="3"/>
      <c r="DV59" s="3"/>
      <c r="DW59" s="3"/>
      <c r="DX59" s="3"/>
      <c r="DY59" s="3"/>
      <c r="DZ59" s="3"/>
      <c r="EA59" s="3"/>
      <c r="EB59" s="3"/>
      <c r="EC59" s="3"/>
    </row>
    <row r="60" spans="1:147" ht="13.5" customHeight="1">
      <c r="DG60" s="30"/>
      <c r="DH60" s="30"/>
    </row>
    <row r="61" spans="1:147" ht="13.5" customHeight="1">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DE61" s="3"/>
      <c r="DG61" s="30"/>
      <c r="DH61" s="30"/>
    </row>
    <row r="62" spans="1:147" ht="13.5" customHeight="1">
      <c r="DG62" s="30"/>
      <c r="DH62" s="30"/>
      <c r="DS62" s="3"/>
      <c r="DZ62" s="3"/>
    </row>
    <row r="63" spans="1:147" s="3" customFormat="1" ht="13.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30"/>
      <c r="DH63" s="30"/>
      <c r="DI63" s="30"/>
      <c r="DJ63" s="30"/>
      <c r="DK63" s="30"/>
      <c r="DL63" s="30"/>
      <c r="DM63" s="30"/>
      <c r="DN63" s="30"/>
      <c r="DO63" s="30"/>
      <c r="DP63" s="30"/>
      <c r="DQ63" s="30"/>
      <c r="DR63" s="30"/>
      <c r="DS63" s="1"/>
      <c r="DT63" s="1"/>
      <c r="DU63" s="1"/>
      <c r="DV63" s="1"/>
      <c r="DW63" s="1"/>
      <c r="DX63" s="1"/>
      <c r="DY63" s="1"/>
      <c r="DZ63" s="1"/>
      <c r="EA63" s="1"/>
      <c r="EB63" s="1"/>
      <c r="EC63" s="1"/>
      <c r="ED63" s="1"/>
      <c r="EE63" s="1"/>
      <c r="EF63" s="1"/>
      <c r="EG63" s="1"/>
      <c r="EH63" s="1"/>
      <c r="EI63" s="1"/>
      <c r="EJ63" s="1"/>
      <c r="EK63" s="1"/>
    </row>
    <row r="64" spans="1:147" ht="13.5" customHeight="1">
      <c r="DF64" s="3"/>
      <c r="DG64" s="30"/>
      <c r="DH64" s="30"/>
    </row>
    <row r="65" spans="1:133" ht="13.5" customHeight="1">
      <c r="DF65" s="3"/>
      <c r="DG65" s="30"/>
      <c r="DH65" s="30"/>
      <c r="EC65" s="3"/>
    </row>
    <row r="66" spans="1:133" ht="13.5" customHeight="1">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B66" s="3"/>
      <c r="DE66" s="3"/>
      <c r="DG66" s="30"/>
      <c r="DH66" s="30"/>
    </row>
    <row r="67" spans="1:133" ht="13.5" customHeight="1">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B67" s="3"/>
      <c r="DE67" s="3"/>
      <c r="DG67" s="30"/>
      <c r="DH67" s="30"/>
    </row>
    <row r="68" spans="1:133" s="3" customFormat="1" ht="13.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B68" s="1"/>
      <c r="DE68" s="1"/>
      <c r="DF68" s="1"/>
      <c r="DG68" s="30"/>
      <c r="DH68" s="30"/>
      <c r="DI68" s="30"/>
      <c r="DJ68" s="30"/>
      <c r="DK68" s="30"/>
      <c r="DL68" s="30"/>
      <c r="DM68" s="30"/>
      <c r="DN68" s="30"/>
      <c r="DO68" s="30"/>
      <c r="DP68" s="30"/>
      <c r="DQ68" s="30"/>
      <c r="DR68" s="30"/>
      <c r="DS68" s="1"/>
    </row>
    <row r="69" spans="1:133" s="3" customFormat="1" ht="13.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DE69" s="1"/>
      <c r="DF69" s="1"/>
      <c r="DG69" s="30"/>
      <c r="DH69" s="30"/>
      <c r="DI69" s="30"/>
      <c r="DJ69" s="30"/>
      <c r="DK69" s="30"/>
      <c r="DL69" s="30"/>
      <c r="DM69" s="30"/>
      <c r="DN69" s="30"/>
      <c r="DO69" s="30"/>
      <c r="DP69" s="30"/>
      <c r="DQ69" s="30"/>
      <c r="DR69" s="30"/>
    </row>
    <row r="70" spans="1:133" ht="13.5" customHeight="1">
      <c r="DG70" s="30"/>
      <c r="DH70" s="30"/>
    </row>
    <row r="71" spans="1:133" ht="13.5" customHeight="1">
      <c r="DG71" s="30"/>
      <c r="DH71" s="30"/>
    </row>
    <row r="72" spans="1:133" ht="13.5" customHeight="1"/>
    <row r="73" spans="1:133" ht="13.5" customHeight="1"/>
    <row r="74" spans="1:133" ht="13.5" customHeight="1"/>
    <row r="75" spans="1:133" ht="13.5" customHeight="1"/>
    <row r="76" spans="1:133" ht="13.5" customHeight="1"/>
    <row r="77" spans="1:133" ht="13.5" customHeight="1"/>
    <row r="78" spans="1:133" ht="13.5" customHeight="1"/>
    <row r="79" spans="1:133" ht="13.5" customHeight="1"/>
    <row r="80" spans="1:133" ht="13.5" customHeight="1"/>
    <row r="81" spans="109:111" ht="13.5" customHeight="1"/>
    <row r="82" spans="109:111" ht="13.5" customHeight="1"/>
    <row r="83" spans="109:111" ht="13.5" customHeight="1"/>
    <row r="84" spans="109:111" ht="13.5" customHeight="1"/>
    <row r="85" spans="109:111" ht="13.5" customHeight="1"/>
    <row r="86" spans="109:111" ht="13.5" customHeight="1"/>
    <row r="87" spans="109:111" ht="13.5" customHeight="1"/>
    <row r="88" spans="109:111" ht="13.5" customHeight="1"/>
    <row r="89" spans="109:111" ht="13.5" customHeight="1"/>
    <row r="90" spans="109:111" ht="13.5" customHeight="1">
      <c r="DE90" s="13"/>
    </row>
    <row r="91" spans="109:111" ht="13.5" customHeight="1">
      <c r="DG91" s="41"/>
    </row>
    <row r="92" spans="109:111" ht="13.5" customHeight="1">
      <c r="DG92" s="41"/>
    </row>
    <row r="93" spans="109:111" ht="13.5" customHeight="1">
      <c r="DG93" s="41"/>
    </row>
    <row r="94" spans="109:111" ht="13.5" customHeight="1">
      <c r="DF94" s="13"/>
    </row>
    <row r="95" spans="109:111" ht="13.5" customHeight="1"/>
    <row r="96" spans="109:111" ht="13.5" customHeight="1"/>
    <row r="97" spans="109:110" ht="13.5" customHeight="1"/>
    <row r="98" spans="109:110" ht="13.5" customHeight="1"/>
    <row r="99" spans="109:110" ht="13.5" customHeight="1"/>
    <row r="100" spans="109:110" ht="13.5" customHeight="1"/>
    <row r="101" spans="109:110" ht="13.5" customHeight="1"/>
    <row r="102" spans="109:110" ht="13.5" customHeight="1"/>
    <row r="103" spans="109:110" ht="13.5" customHeight="1"/>
    <row r="104" spans="109:110" ht="13.5" customHeight="1">
      <c r="DE104" s="20"/>
    </row>
    <row r="105" spans="109:110" ht="13.5" customHeight="1">
      <c r="DE105" s="20"/>
    </row>
    <row r="106" spans="109:110" ht="13.5" customHeight="1">
      <c r="DF106" s="20"/>
    </row>
    <row r="107" spans="109:110" ht="13.5" customHeight="1">
      <c r="DF107" s="20"/>
    </row>
    <row r="108" spans="109:110" ht="13.5" customHeight="1"/>
    <row r="109" spans="109:110" ht="13.5" customHeight="1"/>
    <row r="110" spans="109:110" ht="13.5" customHeight="1"/>
    <row r="111" spans="109:110" ht="13.5" customHeight="1"/>
    <row r="112" spans="109:110" ht="13.5" customHeight="1"/>
    <row r="113" spans="5:220" ht="13.5" customHeight="1"/>
    <row r="114" spans="5:220" ht="40" customHeight="1">
      <c r="DH114" s="30"/>
    </row>
    <row r="115" spans="5:220" ht="13.5" customHeight="1">
      <c r="DG115" s="237"/>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row>
    <row r="116" spans="5:220">
      <c r="DG116" s="238"/>
    </row>
    <row r="118" spans="5:220" ht="17">
      <c r="E118" s="22"/>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DH118" s="30"/>
      <c r="DR118" s="42"/>
    </row>
    <row r="119" spans="5:220" ht="17">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DH119" s="30"/>
    </row>
    <row r="120" spans="5:220" ht="17">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c r="AT120" s="23"/>
      <c r="DH120" s="34"/>
    </row>
    <row r="121" spans="5:220">
      <c r="DH121" s="34"/>
    </row>
    <row r="122" spans="5:220">
      <c r="DH122" s="34"/>
    </row>
    <row r="124" spans="5:220">
      <c r="DH124" s="30"/>
    </row>
    <row r="127" spans="5:220">
      <c r="DH127" s="30"/>
    </row>
  </sheetData>
  <sheetProtection sheet="1" objects="1" scenarios="1" formatCells="0" formatColumns="0" formatRows="0" selectLockedCells="1"/>
  <mergeCells count="100">
    <mergeCell ref="A55:I59"/>
    <mergeCell ref="BC44:BM50"/>
    <mergeCell ref="A53:I54"/>
    <mergeCell ref="J53:AA53"/>
    <mergeCell ref="AC53:AX53"/>
    <mergeCell ref="AG51:AL52"/>
    <mergeCell ref="AN51:AX52"/>
    <mergeCell ref="BC56:BM57"/>
    <mergeCell ref="BC58:BM59"/>
    <mergeCell ref="A33:I37"/>
    <mergeCell ref="P45:V46"/>
    <mergeCell ref="W45:AC46"/>
    <mergeCell ref="AD45:AM46"/>
    <mergeCell ref="B38:H39"/>
    <mergeCell ref="A40:I44"/>
    <mergeCell ref="J40:AZ44"/>
    <mergeCell ref="A45:I52"/>
    <mergeCell ref="J49:O52"/>
    <mergeCell ref="J47:O48"/>
    <mergeCell ref="J45:O46"/>
    <mergeCell ref="P47:AA48"/>
    <mergeCell ref="AB47:AM48"/>
    <mergeCell ref="AN47:AY48"/>
    <mergeCell ref="P49:AE50"/>
    <mergeCell ref="P51:AB52"/>
    <mergeCell ref="DG115:DG116"/>
    <mergeCell ref="AC7:AH7"/>
    <mergeCell ref="AJ7:AY7"/>
    <mergeCell ref="AC8:AH8"/>
    <mergeCell ref="AJ8:AY8"/>
    <mergeCell ref="AC9:AH9"/>
    <mergeCell ref="AJ9:AY9"/>
    <mergeCell ref="J24:AZ25"/>
    <mergeCell ref="K30:L32"/>
    <mergeCell ref="M30:P32"/>
    <mergeCell ref="Q30:R32"/>
    <mergeCell ref="AA30:AE32"/>
    <mergeCell ref="J26:X26"/>
    <mergeCell ref="J15:M17"/>
    <mergeCell ref="Y22:AD23"/>
    <mergeCell ref="N15:AF17"/>
    <mergeCell ref="AJ5:AT5"/>
    <mergeCell ref="CM23:CV23"/>
    <mergeCell ref="BN44:DD50"/>
    <mergeCell ref="CT42:DC42"/>
    <mergeCell ref="CT38:DC38"/>
    <mergeCell ref="CN35:CV35"/>
    <mergeCell ref="BV36:CE36"/>
    <mergeCell ref="CT33:DC33"/>
    <mergeCell ref="CT31:DC31"/>
    <mergeCell ref="CE29:CN29"/>
    <mergeCell ref="CM26:CV26"/>
    <mergeCell ref="AJ30:AK32"/>
    <mergeCell ref="CT15:DC15"/>
    <mergeCell ref="Y26:AL26"/>
    <mergeCell ref="AM26:AZ26"/>
    <mergeCell ref="AM27:AZ29"/>
    <mergeCell ref="BN56:DD57"/>
    <mergeCell ref="BN58:DD59"/>
    <mergeCell ref="BC53:BM54"/>
    <mergeCell ref="BN53:DD54"/>
    <mergeCell ref="J33:AZ39"/>
    <mergeCell ref="J56:AZ59"/>
    <mergeCell ref="CM20:CV20"/>
    <mergeCell ref="CT18:DC18"/>
    <mergeCell ref="Y20:AD21"/>
    <mergeCell ref="BC10:BM12"/>
    <mergeCell ref="BC51:BM52"/>
    <mergeCell ref="BN51:DD52"/>
    <mergeCell ref="AM51:AM52"/>
    <mergeCell ref="AY51:AY52"/>
    <mergeCell ref="AG49:AV50"/>
    <mergeCell ref="Y27:AL28"/>
    <mergeCell ref="BN10:DD12"/>
    <mergeCell ref="BE32:BJ32"/>
    <mergeCell ref="Y29:AD29"/>
    <mergeCell ref="AF29:AK29"/>
    <mergeCell ref="BE27:BJ28"/>
    <mergeCell ref="A30:I32"/>
    <mergeCell ref="AF30:AI32"/>
    <mergeCell ref="A14:I19"/>
    <mergeCell ref="A20:I23"/>
    <mergeCell ref="AE20:AZ21"/>
    <mergeCell ref="AG15:AI17"/>
    <mergeCell ref="AN17:AZ17"/>
    <mergeCell ref="J18:M19"/>
    <mergeCell ref="N18:AZ19"/>
    <mergeCell ref="J20:X23"/>
    <mergeCell ref="J14:M14"/>
    <mergeCell ref="N14:AF14"/>
    <mergeCell ref="AJ14:AM17"/>
    <mergeCell ref="AN14:AZ16"/>
    <mergeCell ref="B6:H6"/>
    <mergeCell ref="AE22:AZ23"/>
    <mergeCell ref="B11:AY12"/>
    <mergeCell ref="J29:O29"/>
    <mergeCell ref="Q29:W29"/>
    <mergeCell ref="A24:I25"/>
    <mergeCell ref="A26:I29"/>
    <mergeCell ref="J27:X28"/>
  </mergeCells>
  <phoneticPr fontId="2"/>
  <dataValidations count="13">
    <dataValidation imeMode="fullKatakana" allowBlank="1" showInputMessage="1" showErrorMessage="1" sqref="N14" xr:uid="{B85AB053-7A1C-4917-852B-F0FAF2F98A11}"/>
    <dataValidation imeMode="hiragana" allowBlank="1" showInputMessage="1" showErrorMessage="1" sqref="AM27:AM28 DF116 AF29 N15 Y27" xr:uid="{F66E8B5A-55AF-4BF6-BF4F-FFDC9151A950}"/>
    <dataValidation imeMode="halfAlpha" allowBlank="1" showInputMessage="1" showErrorMessage="1" sqref="DH5:DH12" xr:uid="{72C8ACB3-328E-4535-832D-DA113E8D07FA}"/>
    <dataValidation type="date" allowBlank="1" showInputMessage="1" showErrorMessage="1" sqref="DI16" xr:uid="{137A45B9-B2FA-49BF-B6B3-280147BDE685}">
      <formula1>DH14</formula1>
      <formula2>DH5</formula2>
    </dataValidation>
    <dataValidation type="list" allowBlank="1" showInputMessage="1" showErrorMessage="1" sqref="AG15:AI17" xr:uid="{8E1A0F92-8C61-4A0E-9402-DC333AA0F676}">
      <formula1>"男,女"</formula1>
    </dataValidation>
    <dataValidation type="custom" errorStyle="information" allowBlank="1" showInputMessage="1" showErrorMessage="1" errorTitle="留意事項" error="以下の内容は記載されていますか？_x000a__x000a_・患者自身の病気に対する理解の程度（病識の有無、入院同意が得られない旨）_x000a_・任意入院が行われる状態にないと判断した理由_x000a_・病状悪化や判断能力低下により適切な判断ができない状態であること_x000a_・入院の他に治療手段がないこと など_x000a__x000a_※他の項目との整合性を図ること" sqref="BN44:DD50" xr:uid="{F9529922-78CD-4AE1-9537-2E06D5903CF5}">
      <formula1>""""""</formula1>
    </dataValidation>
    <dataValidation type="custom" errorStyle="information" allowBlank="1" showInputMessage="1" showErrorMessage="1" errorTitle="留意事項" error="以下の内容に留意すること。_x000a_　・記名指定医は届出内容を確認すること_x000a_　・法施行規則に基づく入院の診療録記載と整合性を図ること" sqref="BN53 BN51" xr:uid="{20120181-BA91-491E-BFBC-E8295D84BF92}">
      <formula1>""""""</formula1>
    </dataValidation>
    <dataValidation type="date" imeMode="halfAlpha" operator="greaterThanOrEqual" allowBlank="1" showInputMessage="1" showErrorMessage="1" sqref="AN14:AZ16" xr:uid="{ABDEDD59-9E70-4611-8FBA-BB199BAC5573}">
      <formula1>1</formula1>
    </dataValidation>
    <dataValidation type="date" imeMode="fullAlpha" operator="greaterThanOrEqual" allowBlank="1" showInputMessage="1" showErrorMessage="1" sqref="AE20:AZ21 J20" xr:uid="{FFC13C70-505C-4AE7-AC34-20A3E00B9843}">
      <formula1>1</formula1>
    </dataValidation>
    <dataValidation type="date" operator="greaterThanOrEqual" allowBlank="1" showErrorMessage="1" sqref="AJ5:AT5" xr:uid="{9C7B3C95-5C18-4C68-AC05-7C14E4230EA9}">
      <formula1>1</formula1>
    </dataValidation>
    <dataValidation imeMode="halfAlpha" operator="greaterThanOrEqual" allowBlank="1" showInputMessage="1" showErrorMessage="1" sqref="Q45:AA46 P45:P47 AC51:AE52 AC45:AM46 AB45:AB47 P51 AZ45:AZ52 AO45:AY46 AN45:AN47 P49 AY49:AY51 AF49:AF52 AW49:AX50 AG49 AG51" xr:uid="{2C8AA0D2-9812-4AED-94F9-87F9F3578AB7}"/>
    <dataValidation type="date" allowBlank="1" showInputMessage="1" showErrorMessage="1" sqref="DJ17" xr:uid="{900A812D-8F68-4F6C-B6C7-9DBAD180F2F1}">
      <formula1>DI16</formula1>
      <formula2>DH5</formula2>
    </dataValidation>
    <dataValidation type="date" allowBlank="1" showInputMessage="1" showErrorMessage="1" sqref="DK17" xr:uid="{B4297549-C9B3-4BB5-975C-18ED4F7B1946}">
      <formula1>DJ17</formula1>
      <formula2>DH5</formula2>
    </dataValidation>
  </dataValidations>
  <printOptions horizontalCentered="1" verticalCentered="1"/>
  <pageMargins left="0.19685039370078741" right="0.19685039370078741" top="0.19685039370078741" bottom="0.19685039370078741" header="0.11811023622047245" footer="0.11811023622047245"/>
  <pageSetup paperSize="8" scale="103"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36" r:id="rId4" name="Check Box 12">
              <controlPr defaultSize="0" print="0" autoFill="0" autoLine="0" autoPict="0">
                <anchor moveWithCells="1">
                  <from>
                    <xdr:col>34</xdr:col>
                    <xdr:colOff>120650</xdr:colOff>
                    <xdr:row>25</xdr:row>
                    <xdr:rowOff>6350</xdr:rowOff>
                  </from>
                  <to>
                    <xdr:col>37</xdr:col>
                    <xdr:colOff>127000</xdr:colOff>
                    <xdr:row>26</xdr:row>
                    <xdr:rowOff>12700</xdr:rowOff>
                  </to>
                </anchor>
              </controlPr>
            </control>
          </mc:Choice>
        </mc:AlternateContent>
        <mc:AlternateContent xmlns:mc="http://schemas.openxmlformats.org/markup-compatibility/2006">
          <mc:Choice Requires="x14">
            <control shapeId="1037" r:id="rId5" name="Check Box 13">
              <controlPr defaultSize="0" print="0" autoFill="0" autoLine="0" autoPict="0">
                <anchor moveWithCells="1">
                  <from>
                    <xdr:col>48</xdr:col>
                    <xdr:colOff>114300</xdr:colOff>
                    <xdr:row>25</xdr:row>
                    <xdr:rowOff>31750</xdr:rowOff>
                  </from>
                  <to>
                    <xdr:col>51</xdr:col>
                    <xdr:colOff>88900</xdr:colOff>
                    <xdr:row>26</xdr:row>
                    <xdr:rowOff>12700</xdr:rowOff>
                  </to>
                </anchor>
              </controlPr>
            </control>
          </mc:Choice>
        </mc:AlternateContent>
        <mc:AlternateContent xmlns:mc="http://schemas.openxmlformats.org/markup-compatibility/2006">
          <mc:Choice Requires="x14">
            <control shapeId="1135" r:id="rId6" name="Check Box 111">
              <controlPr defaultSize="0" print="0" autoFill="0" autoLine="0" autoPict="0">
                <anchor moveWithCells="1">
                  <from>
                    <xdr:col>15</xdr:col>
                    <xdr:colOff>63500</xdr:colOff>
                    <xdr:row>44</xdr:row>
                    <xdr:rowOff>50800</xdr:rowOff>
                  </from>
                  <to>
                    <xdr:col>21</xdr:col>
                    <xdr:colOff>88900</xdr:colOff>
                    <xdr:row>45</xdr:row>
                    <xdr:rowOff>127000</xdr:rowOff>
                  </to>
                </anchor>
              </controlPr>
            </control>
          </mc:Choice>
        </mc:AlternateContent>
        <mc:AlternateContent xmlns:mc="http://schemas.openxmlformats.org/markup-compatibility/2006">
          <mc:Choice Requires="x14">
            <control shapeId="1136" r:id="rId7" name="Check Box 112">
              <controlPr defaultSize="0" print="0" autoFill="0" autoLine="0" autoPict="0">
                <anchor moveWithCells="1">
                  <from>
                    <xdr:col>23</xdr:col>
                    <xdr:colOff>19050</xdr:colOff>
                    <xdr:row>44</xdr:row>
                    <xdr:rowOff>50800</xdr:rowOff>
                  </from>
                  <to>
                    <xdr:col>27</xdr:col>
                    <xdr:colOff>127000</xdr:colOff>
                    <xdr:row>45</xdr:row>
                    <xdr:rowOff>107950</xdr:rowOff>
                  </to>
                </anchor>
              </controlPr>
            </control>
          </mc:Choice>
        </mc:AlternateContent>
        <mc:AlternateContent xmlns:mc="http://schemas.openxmlformats.org/markup-compatibility/2006">
          <mc:Choice Requires="x14">
            <control shapeId="1137" r:id="rId8" name="Check Box 113">
              <controlPr defaultSize="0" print="0" autoFill="0" autoLine="0" autoPict="0">
                <anchor moveWithCells="1">
                  <from>
                    <xdr:col>29</xdr:col>
                    <xdr:colOff>127000</xdr:colOff>
                    <xdr:row>44</xdr:row>
                    <xdr:rowOff>44450</xdr:rowOff>
                  </from>
                  <to>
                    <xdr:col>38</xdr:col>
                    <xdr:colOff>0</xdr:colOff>
                    <xdr:row>45</xdr:row>
                    <xdr:rowOff>133350</xdr:rowOff>
                  </to>
                </anchor>
              </controlPr>
            </control>
          </mc:Choice>
        </mc:AlternateContent>
        <mc:AlternateContent xmlns:mc="http://schemas.openxmlformats.org/markup-compatibility/2006">
          <mc:Choice Requires="x14">
            <control shapeId="1138" r:id="rId9" name="Check Box 114">
              <controlPr defaultSize="0" print="0" autoFill="0" autoLine="0" autoPict="0">
                <anchor moveWithCells="1">
                  <from>
                    <xdr:col>15</xdr:col>
                    <xdr:colOff>63500</xdr:colOff>
                    <xdr:row>46</xdr:row>
                    <xdr:rowOff>63500</xdr:rowOff>
                  </from>
                  <to>
                    <xdr:col>24</xdr:col>
                    <xdr:colOff>127000</xdr:colOff>
                    <xdr:row>47</xdr:row>
                    <xdr:rowOff>133350</xdr:rowOff>
                  </to>
                </anchor>
              </controlPr>
            </control>
          </mc:Choice>
        </mc:AlternateContent>
        <mc:AlternateContent xmlns:mc="http://schemas.openxmlformats.org/markup-compatibility/2006">
          <mc:Choice Requires="x14">
            <control shapeId="1139" r:id="rId10" name="Check Box 115">
              <controlPr defaultSize="0" print="0" autoFill="0" autoLine="0" autoPict="0">
                <anchor moveWithCells="1">
                  <from>
                    <xdr:col>28</xdr:col>
                    <xdr:colOff>25400</xdr:colOff>
                    <xdr:row>46</xdr:row>
                    <xdr:rowOff>57150</xdr:rowOff>
                  </from>
                  <to>
                    <xdr:col>37</xdr:col>
                    <xdr:colOff>50800</xdr:colOff>
                    <xdr:row>47</xdr:row>
                    <xdr:rowOff>133350</xdr:rowOff>
                  </to>
                </anchor>
              </controlPr>
            </control>
          </mc:Choice>
        </mc:AlternateContent>
        <mc:AlternateContent xmlns:mc="http://schemas.openxmlformats.org/markup-compatibility/2006">
          <mc:Choice Requires="x14">
            <control shapeId="1140" r:id="rId11" name="Check Box 116">
              <controlPr defaultSize="0" print="0" autoFill="0" autoLine="0" autoPict="0">
                <anchor moveWithCells="1">
                  <from>
                    <xdr:col>40</xdr:col>
                    <xdr:colOff>127000</xdr:colOff>
                    <xdr:row>46</xdr:row>
                    <xdr:rowOff>57150</xdr:rowOff>
                  </from>
                  <to>
                    <xdr:col>48</xdr:col>
                    <xdr:colOff>107950</xdr:colOff>
                    <xdr:row>47</xdr:row>
                    <xdr:rowOff>127000</xdr:rowOff>
                  </to>
                </anchor>
              </controlPr>
            </control>
          </mc:Choice>
        </mc:AlternateContent>
        <mc:AlternateContent xmlns:mc="http://schemas.openxmlformats.org/markup-compatibility/2006">
          <mc:Choice Requires="x14">
            <control shapeId="1141" r:id="rId12" name="Check Box 117">
              <controlPr defaultSize="0" print="0" autoFill="0" autoLine="0" autoPict="0">
                <anchor moveWithCells="1">
                  <from>
                    <xdr:col>15</xdr:col>
                    <xdr:colOff>63500</xdr:colOff>
                    <xdr:row>48</xdr:row>
                    <xdr:rowOff>63500</xdr:rowOff>
                  </from>
                  <to>
                    <xdr:col>28</xdr:col>
                    <xdr:colOff>107950</xdr:colOff>
                    <xdr:row>49</xdr:row>
                    <xdr:rowOff>107950</xdr:rowOff>
                  </to>
                </anchor>
              </controlPr>
            </control>
          </mc:Choice>
        </mc:AlternateContent>
        <mc:AlternateContent xmlns:mc="http://schemas.openxmlformats.org/markup-compatibility/2006">
          <mc:Choice Requires="x14">
            <control shapeId="1142" r:id="rId13" name="Check Box 118">
              <controlPr defaultSize="0" print="0" autoFill="0" autoLine="0" autoPict="0">
                <anchor moveWithCells="1">
                  <from>
                    <xdr:col>15</xdr:col>
                    <xdr:colOff>63500</xdr:colOff>
                    <xdr:row>50</xdr:row>
                    <xdr:rowOff>63500</xdr:rowOff>
                  </from>
                  <to>
                    <xdr:col>25</xdr:col>
                    <xdr:colOff>50800</xdr:colOff>
                    <xdr:row>51</xdr:row>
                    <xdr:rowOff>107950</xdr:rowOff>
                  </to>
                </anchor>
              </controlPr>
            </control>
          </mc:Choice>
        </mc:AlternateContent>
        <mc:AlternateContent xmlns:mc="http://schemas.openxmlformats.org/markup-compatibility/2006">
          <mc:Choice Requires="x14">
            <control shapeId="1143" r:id="rId14" name="Check Box 119">
              <controlPr defaultSize="0" print="0" autoFill="0" autoLine="0" autoPict="0">
                <anchor moveWithCells="1">
                  <from>
                    <xdr:col>31</xdr:col>
                    <xdr:colOff>120650</xdr:colOff>
                    <xdr:row>48</xdr:row>
                    <xdr:rowOff>57150</xdr:rowOff>
                  </from>
                  <to>
                    <xdr:col>45</xdr:col>
                    <xdr:colOff>0</xdr:colOff>
                    <xdr:row>49</xdr:row>
                    <xdr:rowOff>127000</xdr:rowOff>
                  </to>
                </anchor>
              </controlPr>
            </control>
          </mc:Choice>
        </mc:AlternateContent>
        <mc:AlternateContent xmlns:mc="http://schemas.openxmlformats.org/markup-compatibility/2006">
          <mc:Choice Requires="x14">
            <control shapeId="1144" r:id="rId15" name="Check Box 120">
              <controlPr defaultSize="0" print="0" autoFill="0" autoLine="0" autoPict="0">
                <anchor moveWithCells="1">
                  <from>
                    <xdr:col>31</xdr:col>
                    <xdr:colOff>107950</xdr:colOff>
                    <xdr:row>50</xdr:row>
                    <xdr:rowOff>50800</xdr:rowOff>
                  </from>
                  <to>
                    <xdr:col>37</xdr:col>
                    <xdr:colOff>88900</xdr:colOff>
                    <xdr:row>51</xdr:row>
                    <xdr:rowOff>127000</xdr:rowOff>
                  </to>
                </anchor>
              </controlPr>
            </control>
          </mc:Choice>
        </mc:AlternateContent>
        <mc:AlternateContent xmlns:mc="http://schemas.openxmlformats.org/markup-compatibility/2006">
          <mc:Choice Requires="x14">
            <control shapeId="1145" r:id="rId16" name="Check Box 121">
              <controlPr defaultSize="0" print="0" autoFill="0" autoLine="0" autoPict="0">
                <anchor moveWithCells="1">
                  <from>
                    <xdr:col>42</xdr:col>
                    <xdr:colOff>101600</xdr:colOff>
                    <xdr:row>52</xdr:row>
                    <xdr:rowOff>139700</xdr:rowOff>
                  </from>
                  <to>
                    <xdr:col>45</xdr:col>
                    <xdr:colOff>82550</xdr:colOff>
                    <xdr:row>54</xdr:row>
                    <xdr:rowOff>19050</xdr:rowOff>
                  </to>
                </anchor>
              </controlPr>
            </control>
          </mc:Choice>
        </mc:AlternateContent>
        <mc:AlternateContent xmlns:mc="http://schemas.openxmlformats.org/markup-compatibility/2006">
          <mc:Choice Requires="x14">
            <control shapeId="1146" r:id="rId17" name="Check Box 122">
              <controlPr defaultSize="0" print="0" autoFill="0" autoLine="0" autoPict="0">
                <anchor moveWithCells="1">
                  <from>
                    <xdr:col>46</xdr:col>
                    <xdr:colOff>107950</xdr:colOff>
                    <xdr:row>52</xdr:row>
                    <xdr:rowOff>133350</xdr:rowOff>
                  </from>
                  <to>
                    <xdr:col>49</xdr:col>
                    <xdr:colOff>88900</xdr:colOff>
                    <xdr:row>54</xdr:row>
                    <xdr:rowOff>12700</xdr:rowOff>
                  </to>
                </anchor>
              </controlPr>
            </control>
          </mc:Choice>
        </mc:AlternateContent>
        <mc:AlternateContent xmlns:mc="http://schemas.openxmlformats.org/markup-compatibility/2006">
          <mc:Choice Requires="x14">
            <control shapeId="1031" r:id="rId18" name="Check Box 7">
              <controlPr defaultSize="0" print="0" autoFill="0" autoLine="0" autoPict="0">
                <anchor moveWithCells="1">
                  <from>
                    <xdr:col>77</xdr:col>
                    <xdr:colOff>76200</xdr:colOff>
                    <xdr:row>33</xdr:row>
                    <xdr:rowOff>0</xdr:rowOff>
                  </from>
                  <to>
                    <xdr:col>87</xdr:col>
                    <xdr:colOff>50800</xdr:colOff>
                    <xdr:row>34</xdr:row>
                    <xdr:rowOff>0</xdr:rowOff>
                  </to>
                </anchor>
              </controlPr>
            </control>
          </mc:Choice>
        </mc:AlternateContent>
        <mc:AlternateContent xmlns:mc="http://schemas.openxmlformats.org/markup-compatibility/2006">
          <mc:Choice Requires="x14">
            <control shapeId="1032" r:id="rId19" name="Check Box 8">
              <controlPr defaultSize="0" print="0" autoFill="0" autoLine="0" autoPict="0">
                <anchor moveWithCells="1">
                  <from>
                    <xdr:col>73</xdr:col>
                    <xdr:colOff>76200</xdr:colOff>
                    <xdr:row>36</xdr:row>
                    <xdr:rowOff>6350</xdr:rowOff>
                  </from>
                  <to>
                    <xdr:col>83</xdr:col>
                    <xdr:colOff>50800</xdr:colOff>
                    <xdr:row>37</xdr:row>
                    <xdr:rowOff>0</xdr:rowOff>
                  </to>
                </anchor>
              </controlPr>
            </control>
          </mc:Choice>
        </mc:AlternateContent>
        <mc:AlternateContent xmlns:mc="http://schemas.openxmlformats.org/markup-compatibility/2006">
          <mc:Choice Requires="x14">
            <control shapeId="1038" r:id="rId20" name="Check Box 14">
              <controlPr defaultSize="0" print="0" autoFill="0" autoLine="0" autoPict="0">
                <anchor moveWithCells="1">
                  <from>
                    <xdr:col>66</xdr:col>
                    <xdr:colOff>95250</xdr:colOff>
                    <xdr:row>14</xdr:row>
                    <xdr:rowOff>0</xdr:rowOff>
                  </from>
                  <to>
                    <xdr:col>73</xdr:col>
                    <xdr:colOff>88900</xdr:colOff>
                    <xdr:row>15</xdr:row>
                    <xdr:rowOff>0</xdr:rowOff>
                  </to>
                </anchor>
              </controlPr>
            </control>
          </mc:Choice>
        </mc:AlternateContent>
        <mc:AlternateContent xmlns:mc="http://schemas.openxmlformats.org/markup-compatibility/2006">
          <mc:Choice Requires="x14">
            <control shapeId="1039" r:id="rId21" name="Check Box 15">
              <controlPr defaultSize="0" print="0" autoFill="0" autoLine="0" autoPict="0">
                <anchor moveWithCells="1">
                  <from>
                    <xdr:col>74</xdr:col>
                    <xdr:colOff>95250</xdr:colOff>
                    <xdr:row>14</xdr:row>
                    <xdr:rowOff>0</xdr:rowOff>
                  </from>
                  <to>
                    <xdr:col>80</xdr:col>
                    <xdr:colOff>57150</xdr:colOff>
                    <xdr:row>15</xdr:row>
                    <xdr:rowOff>0</xdr:rowOff>
                  </to>
                </anchor>
              </controlPr>
            </control>
          </mc:Choice>
        </mc:AlternateContent>
        <mc:AlternateContent xmlns:mc="http://schemas.openxmlformats.org/markup-compatibility/2006">
          <mc:Choice Requires="x14">
            <control shapeId="1040" r:id="rId22" name="Check Box 16">
              <controlPr defaultSize="0" print="0" autoFill="0" autoLine="0" autoPict="0">
                <anchor moveWithCells="1">
                  <from>
                    <xdr:col>83</xdr:col>
                    <xdr:colOff>95250</xdr:colOff>
                    <xdr:row>14</xdr:row>
                    <xdr:rowOff>12700</xdr:rowOff>
                  </from>
                  <to>
                    <xdr:col>89</xdr:col>
                    <xdr:colOff>0</xdr:colOff>
                    <xdr:row>15</xdr:row>
                    <xdr:rowOff>0</xdr:rowOff>
                  </to>
                </anchor>
              </controlPr>
            </control>
          </mc:Choice>
        </mc:AlternateContent>
        <mc:AlternateContent xmlns:mc="http://schemas.openxmlformats.org/markup-compatibility/2006">
          <mc:Choice Requires="x14">
            <control shapeId="1041" r:id="rId23" name="Check Box 17">
              <controlPr defaultSize="0" print="0" autoFill="0" autoLine="0" autoPict="0">
                <anchor moveWithCells="1">
                  <from>
                    <xdr:col>90</xdr:col>
                    <xdr:colOff>95250</xdr:colOff>
                    <xdr:row>14</xdr:row>
                    <xdr:rowOff>6350</xdr:rowOff>
                  </from>
                  <to>
                    <xdr:col>96</xdr:col>
                    <xdr:colOff>0</xdr:colOff>
                    <xdr:row>15</xdr:row>
                    <xdr:rowOff>0</xdr:rowOff>
                  </to>
                </anchor>
              </controlPr>
            </control>
          </mc:Choice>
        </mc:AlternateContent>
        <mc:AlternateContent xmlns:mc="http://schemas.openxmlformats.org/markup-compatibility/2006">
          <mc:Choice Requires="x14">
            <control shapeId="1042" r:id="rId24" name="Check Box 18">
              <controlPr defaultSize="0" print="0" autoFill="0" autoLine="0" autoPict="0">
                <anchor moveWithCells="1">
                  <from>
                    <xdr:col>70</xdr:col>
                    <xdr:colOff>95250</xdr:colOff>
                    <xdr:row>15</xdr:row>
                    <xdr:rowOff>6350</xdr:rowOff>
                  </from>
                  <to>
                    <xdr:col>76</xdr:col>
                    <xdr:colOff>88900</xdr:colOff>
                    <xdr:row>16</xdr:row>
                    <xdr:rowOff>0</xdr:rowOff>
                  </to>
                </anchor>
              </controlPr>
            </control>
          </mc:Choice>
        </mc:AlternateContent>
        <mc:AlternateContent xmlns:mc="http://schemas.openxmlformats.org/markup-compatibility/2006">
          <mc:Choice Requires="x14">
            <control shapeId="1043" r:id="rId25" name="Check Box 19">
              <controlPr defaultSize="0" print="0" autoFill="0" autoLine="0" autoPict="0">
                <anchor moveWithCells="1">
                  <from>
                    <xdr:col>77</xdr:col>
                    <xdr:colOff>95250</xdr:colOff>
                    <xdr:row>15</xdr:row>
                    <xdr:rowOff>12700</xdr:rowOff>
                  </from>
                  <to>
                    <xdr:col>85</xdr:col>
                    <xdr:colOff>0</xdr:colOff>
                    <xdr:row>16</xdr:row>
                    <xdr:rowOff>0</xdr:rowOff>
                  </to>
                </anchor>
              </controlPr>
            </control>
          </mc:Choice>
        </mc:AlternateContent>
        <mc:AlternateContent xmlns:mc="http://schemas.openxmlformats.org/markup-compatibility/2006">
          <mc:Choice Requires="x14">
            <control shapeId="1044" r:id="rId26" name="Check Box 20">
              <controlPr defaultSize="0" print="0" autoFill="0" autoLine="0" autoPict="0">
                <anchor moveWithCells="1">
                  <from>
                    <xdr:col>85</xdr:col>
                    <xdr:colOff>95250</xdr:colOff>
                    <xdr:row>15</xdr:row>
                    <xdr:rowOff>6350</xdr:rowOff>
                  </from>
                  <to>
                    <xdr:col>91</xdr:col>
                    <xdr:colOff>107950</xdr:colOff>
                    <xdr:row>16</xdr:row>
                    <xdr:rowOff>0</xdr:rowOff>
                  </to>
                </anchor>
              </controlPr>
            </control>
          </mc:Choice>
        </mc:AlternateContent>
        <mc:AlternateContent xmlns:mc="http://schemas.openxmlformats.org/markup-compatibility/2006">
          <mc:Choice Requires="x14">
            <control shapeId="1046" r:id="rId27" name="Check Box 22">
              <controlPr defaultSize="0" print="0" autoFill="0" autoLine="0" autoPict="0">
                <anchor moveWithCells="1">
                  <from>
                    <xdr:col>74</xdr:col>
                    <xdr:colOff>95250</xdr:colOff>
                    <xdr:row>17</xdr:row>
                    <xdr:rowOff>0</xdr:rowOff>
                  </from>
                  <to>
                    <xdr:col>81</xdr:col>
                    <xdr:colOff>107950</xdr:colOff>
                    <xdr:row>18</xdr:row>
                    <xdr:rowOff>0</xdr:rowOff>
                  </to>
                </anchor>
              </controlPr>
            </control>
          </mc:Choice>
        </mc:AlternateContent>
        <mc:AlternateContent xmlns:mc="http://schemas.openxmlformats.org/markup-compatibility/2006">
          <mc:Choice Requires="x14">
            <control shapeId="1047" r:id="rId28" name="Check Box 23">
              <controlPr defaultSize="0" print="0" autoFill="0" autoLine="0" autoPict="0">
                <anchor moveWithCells="1">
                  <from>
                    <xdr:col>83</xdr:col>
                    <xdr:colOff>95250</xdr:colOff>
                    <xdr:row>17</xdr:row>
                    <xdr:rowOff>12700</xdr:rowOff>
                  </from>
                  <to>
                    <xdr:col>88</xdr:col>
                    <xdr:colOff>0</xdr:colOff>
                    <xdr:row>18</xdr:row>
                    <xdr:rowOff>0</xdr:rowOff>
                  </to>
                </anchor>
              </controlPr>
            </control>
          </mc:Choice>
        </mc:AlternateContent>
        <mc:AlternateContent xmlns:mc="http://schemas.openxmlformats.org/markup-compatibility/2006">
          <mc:Choice Requires="x14">
            <control shapeId="1048" r:id="rId29" name="Check Box 24">
              <controlPr defaultSize="0" print="0" autoFill="0" autoLine="0" autoPict="0">
                <anchor moveWithCells="1">
                  <from>
                    <xdr:col>90</xdr:col>
                    <xdr:colOff>95250</xdr:colOff>
                    <xdr:row>16</xdr:row>
                    <xdr:rowOff>139700</xdr:rowOff>
                  </from>
                  <to>
                    <xdr:col>94</xdr:col>
                    <xdr:colOff>50800</xdr:colOff>
                    <xdr:row>18</xdr:row>
                    <xdr:rowOff>0</xdr:rowOff>
                  </to>
                </anchor>
              </controlPr>
            </control>
          </mc:Choice>
        </mc:AlternateContent>
        <mc:AlternateContent xmlns:mc="http://schemas.openxmlformats.org/markup-compatibility/2006">
          <mc:Choice Requires="x14">
            <control shapeId="1049" r:id="rId30" name="Check Box 25">
              <controlPr defaultSize="0" print="0" autoFill="0" autoLine="0" autoPict="0">
                <anchor moveWithCells="1">
                  <from>
                    <xdr:col>66</xdr:col>
                    <xdr:colOff>95250</xdr:colOff>
                    <xdr:row>18</xdr:row>
                    <xdr:rowOff>139700</xdr:rowOff>
                  </from>
                  <to>
                    <xdr:col>70</xdr:col>
                    <xdr:colOff>50800</xdr:colOff>
                    <xdr:row>20</xdr:row>
                    <xdr:rowOff>12700</xdr:rowOff>
                  </to>
                </anchor>
              </controlPr>
            </control>
          </mc:Choice>
        </mc:AlternateContent>
        <mc:AlternateContent xmlns:mc="http://schemas.openxmlformats.org/markup-compatibility/2006">
          <mc:Choice Requires="x14">
            <control shapeId="1050" r:id="rId31" name="Check Box 26">
              <controlPr defaultSize="0" print="0" autoFill="0" autoLine="0" autoPict="0">
                <anchor moveWithCells="1">
                  <from>
                    <xdr:col>74</xdr:col>
                    <xdr:colOff>95250</xdr:colOff>
                    <xdr:row>18</xdr:row>
                    <xdr:rowOff>139700</xdr:rowOff>
                  </from>
                  <to>
                    <xdr:col>78</xdr:col>
                    <xdr:colOff>50800</xdr:colOff>
                    <xdr:row>20</xdr:row>
                    <xdr:rowOff>12700</xdr:rowOff>
                  </to>
                </anchor>
              </controlPr>
            </control>
          </mc:Choice>
        </mc:AlternateContent>
        <mc:AlternateContent xmlns:mc="http://schemas.openxmlformats.org/markup-compatibility/2006">
          <mc:Choice Requires="x14">
            <control shapeId="1051" r:id="rId32" name="Check Box 27">
              <controlPr defaultSize="0" print="0" autoFill="0" autoLine="0" autoPict="0">
                <anchor moveWithCells="1">
                  <from>
                    <xdr:col>83</xdr:col>
                    <xdr:colOff>95250</xdr:colOff>
                    <xdr:row>18</xdr:row>
                    <xdr:rowOff>139700</xdr:rowOff>
                  </from>
                  <to>
                    <xdr:col>87</xdr:col>
                    <xdr:colOff>50800</xdr:colOff>
                    <xdr:row>20</xdr:row>
                    <xdr:rowOff>12700</xdr:rowOff>
                  </to>
                </anchor>
              </controlPr>
            </control>
          </mc:Choice>
        </mc:AlternateContent>
        <mc:AlternateContent xmlns:mc="http://schemas.openxmlformats.org/markup-compatibility/2006">
          <mc:Choice Requires="x14">
            <control shapeId="1052" r:id="rId33" name="Check Box 28">
              <controlPr defaultSize="0" print="0" autoFill="0" autoLine="0" autoPict="0">
                <anchor moveWithCells="1">
                  <from>
                    <xdr:col>66</xdr:col>
                    <xdr:colOff>95250</xdr:colOff>
                    <xdr:row>21</xdr:row>
                    <xdr:rowOff>0</xdr:rowOff>
                  </from>
                  <to>
                    <xdr:col>71</xdr:col>
                    <xdr:colOff>12700</xdr:colOff>
                    <xdr:row>22</xdr:row>
                    <xdr:rowOff>0</xdr:rowOff>
                  </to>
                </anchor>
              </controlPr>
            </control>
          </mc:Choice>
        </mc:AlternateContent>
        <mc:AlternateContent xmlns:mc="http://schemas.openxmlformats.org/markup-compatibility/2006">
          <mc:Choice Requires="x14">
            <control shapeId="1053" r:id="rId34" name="Check Box 29">
              <controlPr defaultSize="0" print="0" autoFill="0" autoLine="0" autoPict="0">
                <anchor moveWithCells="1">
                  <from>
                    <xdr:col>74</xdr:col>
                    <xdr:colOff>95250</xdr:colOff>
                    <xdr:row>21</xdr:row>
                    <xdr:rowOff>6350</xdr:rowOff>
                  </from>
                  <to>
                    <xdr:col>81</xdr:col>
                    <xdr:colOff>50800</xdr:colOff>
                    <xdr:row>22</xdr:row>
                    <xdr:rowOff>0</xdr:rowOff>
                  </to>
                </anchor>
              </controlPr>
            </control>
          </mc:Choice>
        </mc:AlternateContent>
        <mc:AlternateContent xmlns:mc="http://schemas.openxmlformats.org/markup-compatibility/2006">
          <mc:Choice Requires="x14">
            <control shapeId="1054" r:id="rId35" name="Check Box 30">
              <controlPr defaultSize="0" print="0" autoFill="0" autoLine="0" autoPict="0">
                <anchor moveWithCells="1">
                  <from>
                    <xdr:col>83</xdr:col>
                    <xdr:colOff>95250</xdr:colOff>
                    <xdr:row>21</xdr:row>
                    <xdr:rowOff>0</xdr:rowOff>
                  </from>
                  <to>
                    <xdr:col>90</xdr:col>
                    <xdr:colOff>50800</xdr:colOff>
                    <xdr:row>21</xdr:row>
                    <xdr:rowOff>152400</xdr:rowOff>
                  </to>
                </anchor>
              </controlPr>
            </control>
          </mc:Choice>
        </mc:AlternateContent>
        <mc:AlternateContent xmlns:mc="http://schemas.openxmlformats.org/markup-compatibility/2006">
          <mc:Choice Requires="x14">
            <control shapeId="1055" r:id="rId36" name="Check Box 31">
              <controlPr defaultSize="0" print="0" autoFill="0" autoLine="0" autoPict="0">
                <anchor moveWithCells="1">
                  <from>
                    <xdr:col>90</xdr:col>
                    <xdr:colOff>95250</xdr:colOff>
                    <xdr:row>21</xdr:row>
                    <xdr:rowOff>0</xdr:rowOff>
                  </from>
                  <to>
                    <xdr:col>97</xdr:col>
                    <xdr:colOff>88900</xdr:colOff>
                    <xdr:row>22</xdr:row>
                    <xdr:rowOff>0</xdr:rowOff>
                  </to>
                </anchor>
              </controlPr>
            </control>
          </mc:Choice>
        </mc:AlternateContent>
        <mc:AlternateContent xmlns:mc="http://schemas.openxmlformats.org/markup-compatibility/2006">
          <mc:Choice Requires="x14">
            <control shapeId="1056" r:id="rId37" name="Check Box 32">
              <controlPr defaultSize="0" print="0" autoFill="0" autoLine="0" autoPict="0">
                <anchor moveWithCells="1">
                  <from>
                    <xdr:col>98</xdr:col>
                    <xdr:colOff>95250</xdr:colOff>
                    <xdr:row>20</xdr:row>
                    <xdr:rowOff>152400</xdr:rowOff>
                  </from>
                  <to>
                    <xdr:col>105</xdr:col>
                    <xdr:colOff>12700</xdr:colOff>
                    <xdr:row>22</xdr:row>
                    <xdr:rowOff>0</xdr:rowOff>
                  </to>
                </anchor>
              </controlPr>
            </control>
          </mc:Choice>
        </mc:AlternateContent>
        <mc:AlternateContent xmlns:mc="http://schemas.openxmlformats.org/markup-compatibility/2006">
          <mc:Choice Requires="x14">
            <control shapeId="1057" r:id="rId38" name="Check Box 33">
              <controlPr defaultSize="0" print="0" autoFill="0" autoLine="0" autoPict="0">
                <anchor moveWithCells="1">
                  <from>
                    <xdr:col>66</xdr:col>
                    <xdr:colOff>95250</xdr:colOff>
                    <xdr:row>22</xdr:row>
                    <xdr:rowOff>6350</xdr:rowOff>
                  </from>
                  <to>
                    <xdr:col>73</xdr:col>
                    <xdr:colOff>88900</xdr:colOff>
                    <xdr:row>23</xdr:row>
                    <xdr:rowOff>0</xdr:rowOff>
                  </to>
                </anchor>
              </controlPr>
            </control>
          </mc:Choice>
        </mc:AlternateContent>
        <mc:AlternateContent xmlns:mc="http://schemas.openxmlformats.org/markup-compatibility/2006">
          <mc:Choice Requires="x14">
            <control shapeId="1058" r:id="rId39" name="Check Box 34">
              <controlPr defaultSize="0" print="0" autoFill="0" autoLine="0" autoPict="0">
                <anchor moveWithCells="1">
                  <from>
                    <xdr:col>74</xdr:col>
                    <xdr:colOff>95250</xdr:colOff>
                    <xdr:row>22</xdr:row>
                    <xdr:rowOff>6350</xdr:rowOff>
                  </from>
                  <to>
                    <xdr:col>81</xdr:col>
                    <xdr:colOff>88900</xdr:colOff>
                    <xdr:row>22</xdr:row>
                    <xdr:rowOff>152400</xdr:rowOff>
                  </to>
                </anchor>
              </controlPr>
            </control>
          </mc:Choice>
        </mc:AlternateContent>
        <mc:AlternateContent xmlns:mc="http://schemas.openxmlformats.org/markup-compatibility/2006">
          <mc:Choice Requires="x14">
            <control shapeId="1059" r:id="rId40" name="Check Box 35">
              <controlPr defaultSize="0" print="0" autoFill="0" autoLine="0" autoPict="0">
                <anchor moveWithCells="1">
                  <from>
                    <xdr:col>83</xdr:col>
                    <xdr:colOff>95250</xdr:colOff>
                    <xdr:row>22</xdr:row>
                    <xdr:rowOff>6350</xdr:rowOff>
                  </from>
                  <to>
                    <xdr:col>89</xdr:col>
                    <xdr:colOff>12700</xdr:colOff>
                    <xdr:row>23</xdr:row>
                    <xdr:rowOff>0</xdr:rowOff>
                  </to>
                </anchor>
              </controlPr>
            </control>
          </mc:Choice>
        </mc:AlternateContent>
        <mc:AlternateContent xmlns:mc="http://schemas.openxmlformats.org/markup-compatibility/2006">
          <mc:Choice Requires="x14">
            <control shapeId="1061" r:id="rId41" name="Check Box 37">
              <controlPr defaultSize="0" print="0" autoFill="0" autoLine="0" autoPict="0">
                <anchor moveWithCells="1">
                  <from>
                    <xdr:col>66</xdr:col>
                    <xdr:colOff>95250</xdr:colOff>
                    <xdr:row>17</xdr:row>
                    <xdr:rowOff>0</xdr:rowOff>
                  </from>
                  <to>
                    <xdr:col>73</xdr:col>
                    <xdr:colOff>12700</xdr:colOff>
                    <xdr:row>18</xdr:row>
                    <xdr:rowOff>0</xdr:rowOff>
                  </to>
                </anchor>
              </controlPr>
            </control>
          </mc:Choice>
        </mc:AlternateContent>
        <mc:AlternateContent xmlns:mc="http://schemas.openxmlformats.org/markup-compatibility/2006">
          <mc:Choice Requires="x14">
            <control shapeId="1062" r:id="rId42" name="Check Box 38">
              <controlPr defaultSize="0" print="0" autoFill="0" autoLine="0" autoPict="0">
                <anchor moveWithCells="1">
                  <from>
                    <xdr:col>66</xdr:col>
                    <xdr:colOff>95250</xdr:colOff>
                    <xdr:row>24</xdr:row>
                    <xdr:rowOff>0</xdr:rowOff>
                  </from>
                  <to>
                    <xdr:col>74</xdr:col>
                    <xdr:colOff>88900</xdr:colOff>
                    <xdr:row>25</xdr:row>
                    <xdr:rowOff>0</xdr:rowOff>
                  </to>
                </anchor>
              </controlPr>
            </control>
          </mc:Choice>
        </mc:AlternateContent>
        <mc:AlternateContent xmlns:mc="http://schemas.openxmlformats.org/markup-compatibility/2006">
          <mc:Choice Requires="x14">
            <control shapeId="1063" r:id="rId43" name="Check Box 39">
              <controlPr defaultSize="0" print="0" autoFill="0" autoLine="0" autoPict="0">
                <anchor moveWithCells="1">
                  <from>
                    <xdr:col>74</xdr:col>
                    <xdr:colOff>95250</xdr:colOff>
                    <xdr:row>23</xdr:row>
                    <xdr:rowOff>171450</xdr:rowOff>
                  </from>
                  <to>
                    <xdr:col>81</xdr:col>
                    <xdr:colOff>88900</xdr:colOff>
                    <xdr:row>25</xdr:row>
                    <xdr:rowOff>0</xdr:rowOff>
                  </to>
                </anchor>
              </controlPr>
            </control>
          </mc:Choice>
        </mc:AlternateContent>
        <mc:AlternateContent xmlns:mc="http://schemas.openxmlformats.org/markup-compatibility/2006">
          <mc:Choice Requires="x14">
            <control shapeId="1064" r:id="rId44" name="Check Box 40">
              <controlPr defaultSize="0" print="0" autoFill="0" autoLine="0" autoPict="0">
                <anchor moveWithCells="1">
                  <from>
                    <xdr:col>83</xdr:col>
                    <xdr:colOff>95250</xdr:colOff>
                    <xdr:row>24</xdr:row>
                    <xdr:rowOff>0</xdr:rowOff>
                  </from>
                  <to>
                    <xdr:col>90</xdr:col>
                    <xdr:colOff>50800</xdr:colOff>
                    <xdr:row>24</xdr:row>
                    <xdr:rowOff>152400</xdr:rowOff>
                  </to>
                </anchor>
              </controlPr>
            </control>
          </mc:Choice>
        </mc:AlternateContent>
        <mc:AlternateContent xmlns:mc="http://schemas.openxmlformats.org/markup-compatibility/2006">
          <mc:Choice Requires="x14">
            <control shapeId="1065" r:id="rId45" name="Check Box 41">
              <controlPr defaultSize="0" print="0" autoFill="0" autoLine="0" autoPict="0">
                <anchor moveWithCells="1">
                  <from>
                    <xdr:col>90</xdr:col>
                    <xdr:colOff>95250</xdr:colOff>
                    <xdr:row>24</xdr:row>
                    <xdr:rowOff>6350</xdr:rowOff>
                  </from>
                  <to>
                    <xdr:col>97</xdr:col>
                    <xdr:colOff>12700</xdr:colOff>
                    <xdr:row>25</xdr:row>
                    <xdr:rowOff>0</xdr:rowOff>
                  </to>
                </anchor>
              </controlPr>
            </control>
          </mc:Choice>
        </mc:AlternateContent>
        <mc:AlternateContent xmlns:mc="http://schemas.openxmlformats.org/markup-compatibility/2006">
          <mc:Choice Requires="x14">
            <control shapeId="1066" r:id="rId46" name="Check Box 42">
              <controlPr defaultSize="0" print="0" autoFill="0" autoLine="0" autoPict="0">
                <anchor moveWithCells="1">
                  <from>
                    <xdr:col>98</xdr:col>
                    <xdr:colOff>95250</xdr:colOff>
                    <xdr:row>24</xdr:row>
                    <xdr:rowOff>0</xdr:rowOff>
                  </from>
                  <to>
                    <xdr:col>106</xdr:col>
                    <xdr:colOff>0</xdr:colOff>
                    <xdr:row>25</xdr:row>
                    <xdr:rowOff>0</xdr:rowOff>
                  </to>
                </anchor>
              </controlPr>
            </control>
          </mc:Choice>
        </mc:AlternateContent>
        <mc:AlternateContent xmlns:mc="http://schemas.openxmlformats.org/markup-compatibility/2006">
          <mc:Choice Requires="x14">
            <control shapeId="1067" r:id="rId47" name="Check Box 43">
              <controlPr defaultSize="0" print="0" autoFill="0" autoLine="0" autoPict="0">
                <anchor moveWithCells="1">
                  <from>
                    <xdr:col>66</xdr:col>
                    <xdr:colOff>95250</xdr:colOff>
                    <xdr:row>25</xdr:row>
                    <xdr:rowOff>12700</xdr:rowOff>
                  </from>
                  <to>
                    <xdr:col>80</xdr:col>
                    <xdr:colOff>50800</xdr:colOff>
                    <xdr:row>26</xdr:row>
                    <xdr:rowOff>0</xdr:rowOff>
                  </to>
                </anchor>
              </controlPr>
            </control>
          </mc:Choice>
        </mc:AlternateContent>
        <mc:AlternateContent xmlns:mc="http://schemas.openxmlformats.org/markup-compatibility/2006">
          <mc:Choice Requires="x14">
            <control shapeId="1068" r:id="rId48" name="Check Box 44">
              <controlPr defaultSize="0" print="0" autoFill="0" autoLine="0" autoPict="0">
                <anchor moveWithCells="1">
                  <from>
                    <xdr:col>83</xdr:col>
                    <xdr:colOff>95250</xdr:colOff>
                    <xdr:row>25</xdr:row>
                    <xdr:rowOff>6350</xdr:rowOff>
                  </from>
                  <to>
                    <xdr:col>89</xdr:col>
                    <xdr:colOff>50800</xdr:colOff>
                    <xdr:row>26</xdr:row>
                    <xdr:rowOff>0</xdr:rowOff>
                  </to>
                </anchor>
              </controlPr>
            </control>
          </mc:Choice>
        </mc:AlternateContent>
        <mc:AlternateContent xmlns:mc="http://schemas.openxmlformats.org/markup-compatibility/2006">
          <mc:Choice Requires="x14">
            <control shapeId="1069" r:id="rId49" name="Check Box 45">
              <controlPr defaultSize="0" print="0" autoFill="0" autoLine="0" autoPict="0">
                <anchor moveWithCells="1">
                  <from>
                    <xdr:col>66</xdr:col>
                    <xdr:colOff>95250</xdr:colOff>
                    <xdr:row>27</xdr:row>
                    <xdr:rowOff>0</xdr:rowOff>
                  </from>
                  <to>
                    <xdr:col>73</xdr:col>
                    <xdr:colOff>50800</xdr:colOff>
                    <xdr:row>28</xdr:row>
                    <xdr:rowOff>0</xdr:rowOff>
                  </to>
                </anchor>
              </controlPr>
            </control>
          </mc:Choice>
        </mc:AlternateContent>
        <mc:AlternateContent xmlns:mc="http://schemas.openxmlformats.org/markup-compatibility/2006">
          <mc:Choice Requires="x14">
            <control shapeId="1070" r:id="rId50" name="Check Box 46">
              <controlPr defaultSize="0" print="0" autoFill="0" autoLine="0" autoPict="0">
                <anchor moveWithCells="1">
                  <from>
                    <xdr:col>74</xdr:col>
                    <xdr:colOff>95250</xdr:colOff>
                    <xdr:row>27</xdr:row>
                    <xdr:rowOff>0</xdr:rowOff>
                  </from>
                  <to>
                    <xdr:col>81</xdr:col>
                    <xdr:colOff>88900</xdr:colOff>
                    <xdr:row>28</xdr:row>
                    <xdr:rowOff>0</xdr:rowOff>
                  </to>
                </anchor>
              </controlPr>
            </control>
          </mc:Choice>
        </mc:AlternateContent>
        <mc:AlternateContent xmlns:mc="http://schemas.openxmlformats.org/markup-compatibility/2006">
          <mc:Choice Requires="x14">
            <control shapeId="1071" r:id="rId51" name="Check Box 47">
              <controlPr defaultSize="0" print="0" autoFill="0" autoLine="0" autoPict="0">
                <anchor moveWithCells="1">
                  <from>
                    <xdr:col>83</xdr:col>
                    <xdr:colOff>95250</xdr:colOff>
                    <xdr:row>27</xdr:row>
                    <xdr:rowOff>0</xdr:rowOff>
                  </from>
                  <to>
                    <xdr:col>88</xdr:col>
                    <xdr:colOff>57150</xdr:colOff>
                    <xdr:row>28</xdr:row>
                    <xdr:rowOff>0</xdr:rowOff>
                  </to>
                </anchor>
              </controlPr>
            </control>
          </mc:Choice>
        </mc:AlternateContent>
        <mc:AlternateContent xmlns:mc="http://schemas.openxmlformats.org/markup-compatibility/2006">
          <mc:Choice Requires="x14">
            <control shapeId="1072" r:id="rId52" name="Check Box 48">
              <controlPr defaultSize="0" print="0" autoFill="0" autoLine="0" autoPict="0">
                <anchor moveWithCells="1">
                  <from>
                    <xdr:col>90</xdr:col>
                    <xdr:colOff>95250</xdr:colOff>
                    <xdr:row>27</xdr:row>
                    <xdr:rowOff>6350</xdr:rowOff>
                  </from>
                  <to>
                    <xdr:col>95</xdr:col>
                    <xdr:colOff>57150</xdr:colOff>
                    <xdr:row>28</xdr:row>
                    <xdr:rowOff>0</xdr:rowOff>
                  </to>
                </anchor>
              </controlPr>
            </control>
          </mc:Choice>
        </mc:AlternateContent>
        <mc:AlternateContent xmlns:mc="http://schemas.openxmlformats.org/markup-compatibility/2006">
          <mc:Choice Requires="x14">
            <control shapeId="1073" r:id="rId53" name="Check Box 49">
              <controlPr defaultSize="0" print="0" autoFill="0" autoLine="0" autoPict="0">
                <anchor moveWithCells="1">
                  <from>
                    <xdr:col>98</xdr:col>
                    <xdr:colOff>95250</xdr:colOff>
                    <xdr:row>27</xdr:row>
                    <xdr:rowOff>0</xdr:rowOff>
                  </from>
                  <to>
                    <xdr:col>107</xdr:col>
                    <xdr:colOff>50800</xdr:colOff>
                    <xdr:row>28</xdr:row>
                    <xdr:rowOff>0</xdr:rowOff>
                  </to>
                </anchor>
              </controlPr>
            </control>
          </mc:Choice>
        </mc:AlternateContent>
        <mc:AlternateContent xmlns:mc="http://schemas.openxmlformats.org/markup-compatibility/2006">
          <mc:Choice Requires="x14">
            <control shapeId="1074" r:id="rId54" name="Check Box 50">
              <controlPr defaultSize="0" print="0" autoFill="0" autoLine="0" autoPict="0">
                <anchor moveWithCells="1">
                  <from>
                    <xdr:col>66</xdr:col>
                    <xdr:colOff>95250</xdr:colOff>
                    <xdr:row>27</xdr:row>
                    <xdr:rowOff>158750</xdr:rowOff>
                  </from>
                  <to>
                    <xdr:col>75</xdr:col>
                    <xdr:colOff>0</xdr:colOff>
                    <xdr:row>29</xdr:row>
                    <xdr:rowOff>12700</xdr:rowOff>
                  </to>
                </anchor>
              </controlPr>
            </control>
          </mc:Choice>
        </mc:AlternateContent>
        <mc:AlternateContent xmlns:mc="http://schemas.openxmlformats.org/markup-compatibility/2006">
          <mc:Choice Requires="x14">
            <control shapeId="1075" r:id="rId55" name="Check Box 51">
              <controlPr defaultSize="0" print="0" autoFill="0" autoLine="0" autoPict="0">
                <anchor moveWithCells="1">
                  <from>
                    <xdr:col>75</xdr:col>
                    <xdr:colOff>95250</xdr:colOff>
                    <xdr:row>28</xdr:row>
                    <xdr:rowOff>0</xdr:rowOff>
                  </from>
                  <to>
                    <xdr:col>81</xdr:col>
                    <xdr:colOff>0</xdr:colOff>
                    <xdr:row>29</xdr:row>
                    <xdr:rowOff>0</xdr:rowOff>
                  </to>
                </anchor>
              </controlPr>
            </control>
          </mc:Choice>
        </mc:AlternateContent>
        <mc:AlternateContent xmlns:mc="http://schemas.openxmlformats.org/markup-compatibility/2006">
          <mc:Choice Requires="x14">
            <control shapeId="1076" r:id="rId56" name="Check Box 52">
              <controlPr defaultSize="0" print="0" autoFill="0" autoLine="0" autoPict="0">
                <anchor moveWithCells="1">
                  <from>
                    <xdr:col>66</xdr:col>
                    <xdr:colOff>95250</xdr:colOff>
                    <xdr:row>30</xdr:row>
                    <xdr:rowOff>6350</xdr:rowOff>
                  </from>
                  <to>
                    <xdr:col>72</xdr:col>
                    <xdr:colOff>88900</xdr:colOff>
                    <xdr:row>31</xdr:row>
                    <xdr:rowOff>0</xdr:rowOff>
                  </to>
                </anchor>
              </controlPr>
            </control>
          </mc:Choice>
        </mc:AlternateContent>
        <mc:AlternateContent xmlns:mc="http://schemas.openxmlformats.org/markup-compatibility/2006">
          <mc:Choice Requires="x14">
            <control shapeId="1077" r:id="rId57" name="Check Box 53">
              <controlPr defaultSize="0" print="0" autoFill="0" autoLine="0" autoPict="0">
                <anchor moveWithCells="1">
                  <from>
                    <xdr:col>74</xdr:col>
                    <xdr:colOff>95250</xdr:colOff>
                    <xdr:row>30</xdr:row>
                    <xdr:rowOff>0</xdr:rowOff>
                  </from>
                  <to>
                    <xdr:col>83</xdr:col>
                    <xdr:colOff>57150</xdr:colOff>
                    <xdr:row>31</xdr:row>
                    <xdr:rowOff>0</xdr:rowOff>
                  </to>
                </anchor>
              </controlPr>
            </control>
          </mc:Choice>
        </mc:AlternateContent>
        <mc:AlternateContent xmlns:mc="http://schemas.openxmlformats.org/markup-compatibility/2006">
          <mc:Choice Requires="x14">
            <control shapeId="1078" r:id="rId58" name="Check Box 54">
              <controlPr defaultSize="0" print="0" autoFill="0" autoLine="0" autoPict="0">
                <anchor moveWithCells="1">
                  <from>
                    <xdr:col>83</xdr:col>
                    <xdr:colOff>95250</xdr:colOff>
                    <xdr:row>29</xdr:row>
                    <xdr:rowOff>171450</xdr:rowOff>
                  </from>
                  <to>
                    <xdr:col>88</xdr:col>
                    <xdr:colOff>57150</xdr:colOff>
                    <xdr:row>31</xdr:row>
                    <xdr:rowOff>0</xdr:rowOff>
                  </to>
                </anchor>
              </controlPr>
            </control>
          </mc:Choice>
        </mc:AlternateContent>
        <mc:AlternateContent xmlns:mc="http://schemas.openxmlformats.org/markup-compatibility/2006">
          <mc:Choice Requires="x14">
            <control shapeId="1079" r:id="rId59" name="Check Box 55">
              <controlPr defaultSize="0" print="0" autoFill="0" autoLine="0" autoPict="0">
                <anchor moveWithCells="1">
                  <from>
                    <xdr:col>90</xdr:col>
                    <xdr:colOff>95250</xdr:colOff>
                    <xdr:row>30</xdr:row>
                    <xdr:rowOff>0</xdr:rowOff>
                  </from>
                  <to>
                    <xdr:col>96</xdr:col>
                    <xdr:colOff>50800</xdr:colOff>
                    <xdr:row>31</xdr:row>
                    <xdr:rowOff>0</xdr:rowOff>
                  </to>
                </anchor>
              </controlPr>
            </control>
          </mc:Choice>
        </mc:AlternateContent>
        <mc:AlternateContent xmlns:mc="http://schemas.openxmlformats.org/markup-compatibility/2006">
          <mc:Choice Requires="x14">
            <control shapeId="1080" r:id="rId60" name="Check Box 56">
              <controlPr defaultSize="0" print="0" autoFill="0" autoLine="0" autoPict="0">
                <anchor moveWithCells="1">
                  <from>
                    <xdr:col>66</xdr:col>
                    <xdr:colOff>95250</xdr:colOff>
                    <xdr:row>32</xdr:row>
                    <xdr:rowOff>0</xdr:rowOff>
                  </from>
                  <to>
                    <xdr:col>71</xdr:col>
                    <xdr:colOff>50800</xdr:colOff>
                    <xdr:row>33</xdr:row>
                    <xdr:rowOff>0</xdr:rowOff>
                  </to>
                </anchor>
              </controlPr>
            </control>
          </mc:Choice>
        </mc:AlternateContent>
        <mc:AlternateContent xmlns:mc="http://schemas.openxmlformats.org/markup-compatibility/2006">
          <mc:Choice Requires="x14">
            <control shapeId="1081" r:id="rId61" name="Check Box 57">
              <controlPr defaultSize="0" print="0" autoFill="0" autoLine="0" autoPict="0">
                <anchor moveWithCells="1">
                  <from>
                    <xdr:col>74</xdr:col>
                    <xdr:colOff>95250</xdr:colOff>
                    <xdr:row>32</xdr:row>
                    <xdr:rowOff>0</xdr:rowOff>
                  </from>
                  <to>
                    <xdr:col>79</xdr:col>
                    <xdr:colOff>57150</xdr:colOff>
                    <xdr:row>33</xdr:row>
                    <xdr:rowOff>0</xdr:rowOff>
                  </to>
                </anchor>
              </controlPr>
            </control>
          </mc:Choice>
        </mc:AlternateContent>
        <mc:AlternateContent xmlns:mc="http://schemas.openxmlformats.org/markup-compatibility/2006">
          <mc:Choice Requires="x14">
            <control shapeId="1082" r:id="rId62" name="Check Box 58">
              <controlPr defaultSize="0" print="0" autoFill="0" autoLine="0" autoPict="0">
                <anchor moveWithCells="1">
                  <from>
                    <xdr:col>83</xdr:col>
                    <xdr:colOff>95250</xdr:colOff>
                    <xdr:row>31</xdr:row>
                    <xdr:rowOff>158750</xdr:rowOff>
                  </from>
                  <to>
                    <xdr:col>88</xdr:col>
                    <xdr:colOff>50800</xdr:colOff>
                    <xdr:row>33</xdr:row>
                    <xdr:rowOff>0</xdr:rowOff>
                  </to>
                </anchor>
              </controlPr>
            </control>
          </mc:Choice>
        </mc:AlternateContent>
        <mc:AlternateContent xmlns:mc="http://schemas.openxmlformats.org/markup-compatibility/2006">
          <mc:Choice Requires="x14">
            <control shapeId="1083" r:id="rId63" name="Check Box 59">
              <controlPr defaultSize="0" print="0" autoFill="0" autoLine="0" autoPict="0">
                <anchor moveWithCells="1">
                  <from>
                    <xdr:col>90</xdr:col>
                    <xdr:colOff>95250</xdr:colOff>
                    <xdr:row>31</xdr:row>
                    <xdr:rowOff>171450</xdr:rowOff>
                  </from>
                  <to>
                    <xdr:col>96</xdr:col>
                    <xdr:colOff>12700</xdr:colOff>
                    <xdr:row>33</xdr:row>
                    <xdr:rowOff>0</xdr:rowOff>
                  </to>
                </anchor>
              </controlPr>
            </control>
          </mc:Choice>
        </mc:AlternateContent>
        <mc:AlternateContent xmlns:mc="http://schemas.openxmlformats.org/markup-compatibility/2006">
          <mc:Choice Requires="x14">
            <control shapeId="1084" r:id="rId64" name="Check Box 60">
              <controlPr defaultSize="0" print="0" autoFill="0" autoLine="0" autoPict="0">
                <anchor moveWithCells="1">
                  <from>
                    <xdr:col>66</xdr:col>
                    <xdr:colOff>95250</xdr:colOff>
                    <xdr:row>34</xdr:row>
                    <xdr:rowOff>0</xdr:rowOff>
                  </from>
                  <to>
                    <xdr:col>75</xdr:col>
                    <xdr:colOff>88900</xdr:colOff>
                    <xdr:row>35</xdr:row>
                    <xdr:rowOff>0</xdr:rowOff>
                  </to>
                </anchor>
              </controlPr>
            </control>
          </mc:Choice>
        </mc:AlternateContent>
        <mc:AlternateContent xmlns:mc="http://schemas.openxmlformats.org/markup-compatibility/2006">
          <mc:Choice Requires="x14">
            <control shapeId="1085" r:id="rId65" name="Check Box 61">
              <controlPr defaultSize="0" print="0" autoFill="0" autoLine="0" autoPict="0">
                <anchor moveWithCells="1">
                  <from>
                    <xdr:col>75</xdr:col>
                    <xdr:colOff>95250</xdr:colOff>
                    <xdr:row>34</xdr:row>
                    <xdr:rowOff>0</xdr:rowOff>
                  </from>
                  <to>
                    <xdr:col>82</xdr:col>
                    <xdr:colOff>50800</xdr:colOff>
                    <xdr:row>35</xdr:row>
                    <xdr:rowOff>0</xdr:rowOff>
                  </to>
                </anchor>
              </controlPr>
            </control>
          </mc:Choice>
        </mc:AlternateContent>
        <mc:AlternateContent xmlns:mc="http://schemas.openxmlformats.org/markup-compatibility/2006">
          <mc:Choice Requires="x14">
            <control shapeId="1086" r:id="rId66" name="Check Box 62">
              <controlPr defaultSize="0" print="0" autoFill="0" autoLine="0" autoPict="0">
                <anchor moveWithCells="1">
                  <from>
                    <xdr:col>83</xdr:col>
                    <xdr:colOff>95250</xdr:colOff>
                    <xdr:row>33</xdr:row>
                    <xdr:rowOff>158750</xdr:rowOff>
                  </from>
                  <to>
                    <xdr:col>90</xdr:col>
                    <xdr:colOff>50800</xdr:colOff>
                    <xdr:row>35</xdr:row>
                    <xdr:rowOff>0</xdr:rowOff>
                  </to>
                </anchor>
              </controlPr>
            </control>
          </mc:Choice>
        </mc:AlternateContent>
        <mc:AlternateContent xmlns:mc="http://schemas.openxmlformats.org/markup-compatibility/2006">
          <mc:Choice Requires="x14">
            <control shapeId="1087" r:id="rId67" name="Check Box 63">
              <controlPr defaultSize="0" print="0" autoFill="0" autoLine="0" autoPict="0">
                <anchor moveWithCells="1">
                  <from>
                    <xdr:col>66</xdr:col>
                    <xdr:colOff>95250</xdr:colOff>
                    <xdr:row>35</xdr:row>
                    <xdr:rowOff>12700</xdr:rowOff>
                  </from>
                  <to>
                    <xdr:col>72</xdr:col>
                    <xdr:colOff>0</xdr:colOff>
                    <xdr:row>36</xdr:row>
                    <xdr:rowOff>0</xdr:rowOff>
                  </to>
                </anchor>
              </controlPr>
            </control>
          </mc:Choice>
        </mc:AlternateContent>
        <mc:AlternateContent xmlns:mc="http://schemas.openxmlformats.org/markup-compatibility/2006">
          <mc:Choice Requires="x14">
            <control shapeId="1088" r:id="rId68" name="Check Box 64">
              <controlPr defaultSize="0" print="0" autoFill="0" autoLine="0" autoPict="0">
                <anchor moveWithCells="1">
                  <from>
                    <xdr:col>66</xdr:col>
                    <xdr:colOff>95250</xdr:colOff>
                    <xdr:row>37</xdr:row>
                    <xdr:rowOff>0</xdr:rowOff>
                  </from>
                  <to>
                    <xdr:col>71</xdr:col>
                    <xdr:colOff>50800</xdr:colOff>
                    <xdr:row>38</xdr:row>
                    <xdr:rowOff>12700</xdr:rowOff>
                  </to>
                </anchor>
              </controlPr>
            </control>
          </mc:Choice>
        </mc:AlternateContent>
        <mc:AlternateContent xmlns:mc="http://schemas.openxmlformats.org/markup-compatibility/2006">
          <mc:Choice Requires="x14">
            <control shapeId="1089" r:id="rId69" name="Check Box 65">
              <controlPr defaultSize="0" print="0" autoFill="0" autoLine="0" autoPict="0">
                <anchor moveWithCells="1">
                  <from>
                    <xdr:col>74</xdr:col>
                    <xdr:colOff>95250</xdr:colOff>
                    <xdr:row>37</xdr:row>
                    <xdr:rowOff>6350</xdr:rowOff>
                  </from>
                  <to>
                    <xdr:col>79</xdr:col>
                    <xdr:colOff>12700</xdr:colOff>
                    <xdr:row>38</xdr:row>
                    <xdr:rowOff>12700</xdr:rowOff>
                  </to>
                </anchor>
              </controlPr>
            </control>
          </mc:Choice>
        </mc:AlternateContent>
        <mc:AlternateContent xmlns:mc="http://schemas.openxmlformats.org/markup-compatibility/2006">
          <mc:Choice Requires="x14">
            <control shapeId="1090" r:id="rId70" name="Check Box 66">
              <controlPr defaultSize="0" print="0" autoFill="0" autoLine="0" autoPict="0">
                <anchor moveWithCells="1">
                  <from>
                    <xdr:col>83</xdr:col>
                    <xdr:colOff>95250</xdr:colOff>
                    <xdr:row>37</xdr:row>
                    <xdr:rowOff>0</xdr:rowOff>
                  </from>
                  <to>
                    <xdr:col>90</xdr:col>
                    <xdr:colOff>50800</xdr:colOff>
                    <xdr:row>38</xdr:row>
                    <xdr:rowOff>0</xdr:rowOff>
                  </to>
                </anchor>
              </controlPr>
            </control>
          </mc:Choice>
        </mc:AlternateContent>
        <mc:AlternateContent xmlns:mc="http://schemas.openxmlformats.org/markup-compatibility/2006">
          <mc:Choice Requires="x14">
            <control shapeId="1091" r:id="rId71" name="Check Box 67">
              <controlPr defaultSize="0" print="0" autoFill="0" autoLine="0" autoPict="0">
                <anchor moveWithCells="1">
                  <from>
                    <xdr:col>90</xdr:col>
                    <xdr:colOff>95250</xdr:colOff>
                    <xdr:row>36</xdr:row>
                    <xdr:rowOff>158750</xdr:rowOff>
                  </from>
                  <to>
                    <xdr:col>96</xdr:col>
                    <xdr:colOff>12700</xdr:colOff>
                    <xdr:row>38</xdr:row>
                    <xdr:rowOff>0</xdr:rowOff>
                  </to>
                </anchor>
              </controlPr>
            </control>
          </mc:Choice>
        </mc:AlternateContent>
        <mc:AlternateContent xmlns:mc="http://schemas.openxmlformats.org/markup-compatibility/2006">
          <mc:Choice Requires="x14">
            <control shapeId="1092" r:id="rId72" name="Check Box 68">
              <controlPr defaultSize="0" print="0" autoFill="0" autoLine="0" autoPict="0">
                <anchor moveWithCells="1">
                  <from>
                    <xdr:col>66</xdr:col>
                    <xdr:colOff>95250</xdr:colOff>
                    <xdr:row>38</xdr:row>
                    <xdr:rowOff>171450</xdr:rowOff>
                  </from>
                  <to>
                    <xdr:col>76</xdr:col>
                    <xdr:colOff>50800</xdr:colOff>
                    <xdr:row>40</xdr:row>
                    <xdr:rowOff>0</xdr:rowOff>
                  </to>
                </anchor>
              </controlPr>
            </control>
          </mc:Choice>
        </mc:AlternateContent>
        <mc:AlternateContent xmlns:mc="http://schemas.openxmlformats.org/markup-compatibility/2006">
          <mc:Choice Requires="x14">
            <control shapeId="1093" r:id="rId73" name="Check Box 69">
              <controlPr defaultSize="0" print="0" autoFill="0" autoLine="0" autoPict="0">
                <anchor moveWithCells="1">
                  <from>
                    <xdr:col>78</xdr:col>
                    <xdr:colOff>95250</xdr:colOff>
                    <xdr:row>39</xdr:row>
                    <xdr:rowOff>0</xdr:rowOff>
                  </from>
                  <to>
                    <xdr:col>89</xdr:col>
                    <xdr:colOff>107950</xdr:colOff>
                    <xdr:row>40</xdr:row>
                    <xdr:rowOff>0</xdr:rowOff>
                  </to>
                </anchor>
              </controlPr>
            </control>
          </mc:Choice>
        </mc:AlternateContent>
        <mc:AlternateContent xmlns:mc="http://schemas.openxmlformats.org/markup-compatibility/2006">
          <mc:Choice Requires="x14">
            <control shapeId="1094" r:id="rId74" name="Check Box 70">
              <controlPr defaultSize="0" print="0" autoFill="0" autoLine="0" autoPict="0">
                <anchor moveWithCells="1">
                  <from>
                    <xdr:col>90</xdr:col>
                    <xdr:colOff>95250</xdr:colOff>
                    <xdr:row>38</xdr:row>
                    <xdr:rowOff>165100</xdr:rowOff>
                  </from>
                  <to>
                    <xdr:col>97</xdr:col>
                    <xdr:colOff>88900</xdr:colOff>
                    <xdr:row>39</xdr:row>
                    <xdr:rowOff>152400</xdr:rowOff>
                  </to>
                </anchor>
              </controlPr>
            </control>
          </mc:Choice>
        </mc:AlternateContent>
        <mc:AlternateContent xmlns:mc="http://schemas.openxmlformats.org/markup-compatibility/2006">
          <mc:Choice Requires="x14">
            <control shapeId="1095" r:id="rId75" name="Check Box 71">
              <controlPr defaultSize="0" print="0" autoFill="0" autoLine="0" autoPict="0">
                <anchor moveWithCells="1">
                  <from>
                    <xdr:col>66</xdr:col>
                    <xdr:colOff>95250</xdr:colOff>
                    <xdr:row>41</xdr:row>
                    <xdr:rowOff>19050</xdr:rowOff>
                  </from>
                  <to>
                    <xdr:col>74</xdr:col>
                    <xdr:colOff>88900</xdr:colOff>
                    <xdr:row>42</xdr:row>
                    <xdr:rowOff>0</xdr:rowOff>
                  </to>
                </anchor>
              </controlPr>
            </control>
          </mc:Choice>
        </mc:AlternateContent>
        <mc:AlternateContent xmlns:mc="http://schemas.openxmlformats.org/markup-compatibility/2006">
          <mc:Choice Requires="x14">
            <control shapeId="1096" r:id="rId76" name="Check Box 72">
              <controlPr defaultSize="0" print="0" autoFill="0" autoLine="0" autoPict="0">
                <anchor moveWithCells="1">
                  <from>
                    <xdr:col>66</xdr:col>
                    <xdr:colOff>95250</xdr:colOff>
                    <xdr:row>40</xdr:row>
                    <xdr:rowOff>19050</xdr:rowOff>
                  </from>
                  <to>
                    <xdr:col>79</xdr:col>
                    <xdr:colOff>50800</xdr:colOff>
                    <xdr:row>41</xdr:row>
                    <xdr:rowOff>0</xdr:rowOff>
                  </to>
                </anchor>
              </controlPr>
            </control>
          </mc:Choice>
        </mc:AlternateContent>
        <mc:AlternateContent xmlns:mc="http://schemas.openxmlformats.org/markup-compatibility/2006">
          <mc:Choice Requires="x14">
            <control shapeId="1097" r:id="rId77" name="Check Box 73">
              <controlPr defaultSize="0" print="0" autoFill="0" autoLine="0" autoPict="0">
                <anchor moveWithCells="1">
                  <from>
                    <xdr:col>80</xdr:col>
                    <xdr:colOff>95250</xdr:colOff>
                    <xdr:row>40</xdr:row>
                    <xdr:rowOff>0</xdr:rowOff>
                  </from>
                  <to>
                    <xdr:col>88</xdr:col>
                    <xdr:colOff>0</xdr:colOff>
                    <xdr:row>41</xdr:row>
                    <xdr:rowOff>12700</xdr:rowOff>
                  </to>
                </anchor>
              </controlPr>
            </control>
          </mc:Choice>
        </mc:AlternateContent>
        <mc:AlternateContent xmlns:mc="http://schemas.openxmlformats.org/markup-compatibility/2006">
          <mc:Choice Requires="x14">
            <control shapeId="1098" r:id="rId78" name="Check Box 74">
              <controlPr defaultSize="0" print="0" autoFill="0" autoLine="0" autoPict="0">
                <anchor moveWithCells="1">
                  <from>
                    <xdr:col>90</xdr:col>
                    <xdr:colOff>95250</xdr:colOff>
                    <xdr:row>40</xdr:row>
                    <xdr:rowOff>0</xdr:rowOff>
                  </from>
                  <to>
                    <xdr:col>96</xdr:col>
                    <xdr:colOff>88900</xdr:colOff>
                    <xdr:row>41</xdr:row>
                    <xdr:rowOff>0</xdr:rowOff>
                  </to>
                </anchor>
              </controlPr>
            </control>
          </mc:Choice>
        </mc:AlternateContent>
        <mc:AlternateContent xmlns:mc="http://schemas.openxmlformats.org/markup-compatibility/2006">
          <mc:Choice Requires="x14">
            <control shapeId="1099" r:id="rId79" name="Check Box 75">
              <controlPr defaultSize="0" print="0" autoFill="0" autoLine="0" autoPict="0">
                <anchor moveWithCells="1">
                  <from>
                    <xdr:col>98</xdr:col>
                    <xdr:colOff>95250</xdr:colOff>
                    <xdr:row>40</xdr:row>
                    <xdr:rowOff>12700</xdr:rowOff>
                  </from>
                  <to>
                    <xdr:col>106</xdr:col>
                    <xdr:colOff>50800</xdr:colOff>
                    <xdr:row>41</xdr:row>
                    <xdr:rowOff>0</xdr:rowOff>
                  </to>
                </anchor>
              </controlPr>
            </control>
          </mc:Choice>
        </mc:AlternateContent>
        <mc:AlternateContent xmlns:mc="http://schemas.openxmlformats.org/markup-compatibility/2006">
          <mc:Choice Requires="x14">
            <control shapeId="1100" r:id="rId80" name="Check Box 76">
              <controlPr defaultSize="0" print="0" autoFill="0" autoLine="0" autoPict="0">
                <anchor moveWithCells="1">
                  <from>
                    <xdr:col>78</xdr:col>
                    <xdr:colOff>95250</xdr:colOff>
                    <xdr:row>41</xdr:row>
                    <xdr:rowOff>0</xdr:rowOff>
                  </from>
                  <to>
                    <xdr:col>87</xdr:col>
                    <xdr:colOff>0</xdr:colOff>
                    <xdr:row>42</xdr:row>
                    <xdr:rowOff>12700</xdr:rowOff>
                  </to>
                </anchor>
              </controlPr>
            </control>
          </mc:Choice>
        </mc:AlternateContent>
        <mc:AlternateContent xmlns:mc="http://schemas.openxmlformats.org/markup-compatibility/2006">
          <mc:Choice Requires="x14">
            <control shapeId="1101" r:id="rId81" name="Check Box 77">
              <controlPr defaultSize="0" print="0" autoFill="0" autoLine="0" autoPict="0">
                <anchor moveWithCells="1">
                  <from>
                    <xdr:col>90</xdr:col>
                    <xdr:colOff>95250</xdr:colOff>
                    <xdr:row>41</xdr:row>
                    <xdr:rowOff>12700</xdr:rowOff>
                  </from>
                  <to>
                    <xdr:col>96</xdr:col>
                    <xdr:colOff>88900</xdr:colOff>
                    <xdr:row>42</xdr:row>
                    <xdr:rowOff>12700</xdr:rowOff>
                  </to>
                </anchor>
              </controlPr>
            </control>
          </mc:Choice>
        </mc:AlternateContent>
        <mc:AlternateContent xmlns:mc="http://schemas.openxmlformats.org/markup-compatibility/2006">
          <mc:Choice Requires="x14">
            <control shapeId="1147" r:id="rId82" name="Check Box 123">
              <controlPr defaultSize="0" print="0" autoFill="0" autoLine="0" autoPict="0">
                <anchor moveWithCells="1">
                  <from>
                    <xdr:col>63</xdr:col>
                    <xdr:colOff>6350</xdr:colOff>
                    <xdr:row>13</xdr:row>
                    <xdr:rowOff>0</xdr:rowOff>
                  </from>
                  <to>
                    <xdr:col>64</xdr:col>
                    <xdr:colOff>38100</xdr:colOff>
                    <xdr:row>14</xdr:row>
                    <xdr:rowOff>12700</xdr:rowOff>
                  </to>
                </anchor>
              </controlPr>
            </control>
          </mc:Choice>
        </mc:AlternateContent>
        <mc:AlternateContent xmlns:mc="http://schemas.openxmlformats.org/markup-compatibility/2006">
          <mc:Choice Requires="x14">
            <control shapeId="1148" r:id="rId83" name="Check Box 124">
              <controlPr defaultSize="0" print="0" autoFill="0" autoLine="0" autoPict="0">
                <anchor moveWithCells="1">
                  <from>
                    <xdr:col>64</xdr:col>
                    <xdr:colOff>12700</xdr:colOff>
                    <xdr:row>13</xdr:row>
                    <xdr:rowOff>0</xdr:rowOff>
                  </from>
                  <to>
                    <xdr:col>65</xdr:col>
                    <xdr:colOff>38100</xdr:colOff>
                    <xdr:row>14</xdr:row>
                    <xdr:rowOff>12700</xdr:rowOff>
                  </to>
                </anchor>
              </controlPr>
            </control>
          </mc:Choice>
        </mc:AlternateContent>
        <mc:AlternateContent xmlns:mc="http://schemas.openxmlformats.org/markup-compatibility/2006">
          <mc:Choice Requires="x14">
            <control shapeId="1149" r:id="rId84" name="Check Box 125">
              <controlPr defaultSize="0" print="0" autoFill="0" autoLine="0" autoPict="0">
                <anchor moveWithCells="1">
                  <from>
                    <xdr:col>63</xdr:col>
                    <xdr:colOff>6350</xdr:colOff>
                    <xdr:row>14</xdr:row>
                    <xdr:rowOff>0</xdr:rowOff>
                  </from>
                  <to>
                    <xdr:col>64</xdr:col>
                    <xdr:colOff>19050</xdr:colOff>
                    <xdr:row>15</xdr:row>
                    <xdr:rowOff>12700</xdr:rowOff>
                  </to>
                </anchor>
              </controlPr>
            </control>
          </mc:Choice>
        </mc:AlternateContent>
        <mc:AlternateContent xmlns:mc="http://schemas.openxmlformats.org/markup-compatibility/2006">
          <mc:Choice Requires="x14">
            <control shapeId="1150" r:id="rId85" name="Check Box 126">
              <controlPr defaultSize="0" print="0" autoFill="0" autoLine="0" autoPict="0">
                <anchor moveWithCells="1">
                  <from>
                    <xdr:col>63</xdr:col>
                    <xdr:colOff>6350</xdr:colOff>
                    <xdr:row>15</xdr:row>
                    <xdr:rowOff>0</xdr:rowOff>
                  </from>
                  <to>
                    <xdr:col>64</xdr:col>
                    <xdr:colOff>19050</xdr:colOff>
                    <xdr:row>16</xdr:row>
                    <xdr:rowOff>12700</xdr:rowOff>
                  </to>
                </anchor>
              </controlPr>
            </control>
          </mc:Choice>
        </mc:AlternateContent>
        <mc:AlternateContent xmlns:mc="http://schemas.openxmlformats.org/markup-compatibility/2006">
          <mc:Choice Requires="x14">
            <control shapeId="1151" r:id="rId86" name="Check Box 127">
              <controlPr defaultSize="0" print="0" autoFill="0" autoLine="0" autoPict="0">
                <anchor moveWithCells="1">
                  <from>
                    <xdr:col>63</xdr:col>
                    <xdr:colOff>6350</xdr:colOff>
                    <xdr:row>16</xdr:row>
                    <xdr:rowOff>0</xdr:rowOff>
                  </from>
                  <to>
                    <xdr:col>64</xdr:col>
                    <xdr:colOff>19050</xdr:colOff>
                    <xdr:row>17</xdr:row>
                    <xdr:rowOff>12700</xdr:rowOff>
                  </to>
                </anchor>
              </controlPr>
            </control>
          </mc:Choice>
        </mc:AlternateContent>
        <mc:AlternateContent xmlns:mc="http://schemas.openxmlformats.org/markup-compatibility/2006">
          <mc:Choice Requires="x14">
            <control shapeId="1152" r:id="rId87" name="Check Box 128">
              <controlPr defaultSize="0" print="0" autoFill="0" autoLine="0" autoPict="0">
                <anchor moveWithCells="1">
                  <from>
                    <xdr:col>63</xdr:col>
                    <xdr:colOff>6350</xdr:colOff>
                    <xdr:row>17</xdr:row>
                    <xdr:rowOff>0</xdr:rowOff>
                  </from>
                  <to>
                    <xdr:col>64</xdr:col>
                    <xdr:colOff>19050</xdr:colOff>
                    <xdr:row>18</xdr:row>
                    <xdr:rowOff>12700</xdr:rowOff>
                  </to>
                </anchor>
              </controlPr>
            </control>
          </mc:Choice>
        </mc:AlternateContent>
        <mc:AlternateContent xmlns:mc="http://schemas.openxmlformats.org/markup-compatibility/2006">
          <mc:Choice Requires="x14">
            <control shapeId="1153" r:id="rId88" name="Check Box 129">
              <controlPr defaultSize="0" print="0" autoFill="0" autoLine="0" autoPict="0">
                <anchor moveWithCells="1">
                  <from>
                    <xdr:col>63</xdr:col>
                    <xdr:colOff>6350</xdr:colOff>
                    <xdr:row>18</xdr:row>
                    <xdr:rowOff>0</xdr:rowOff>
                  </from>
                  <to>
                    <xdr:col>64</xdr:col>
                    <xdr:colOff>19050</xdr:colOff>
                    <xdr:row>19</xdr:row>
                    <xdr:rowOff>12700</xdr:rowOff>
                  </to>
                </anchor>
              </controlPr>
            </control>
          </mc:Choice>
        </mc:AlternateContent>
        <mc:AlternateContent xmlns:mc="http://schemas.openxmlformats.org/markup-compatibility/2006">
          <mc:Choice Requires="x14">
            <control shapeId="1154" r:id="rId89" name="Check Box 130">
              <controlPr defaultSize="0" print="0" autoFill="0" autoLine="0" autoPict="0">
                <anchor moveWithCells="1">
                  <from>
                    <xdr:col>63</xdr:col>
                    <xdr:colOff>6350</xdr:colOff>
                    <xdr:row>19</xdr:row>
                    <xdr:rowOff>0</xdr:rowOff>
                  </from>
                  <to>
                    <xdr:col>64</xdr:col>
                    <xdr:colOff>19050</xdr:colOff>
                    <xdr:row>20</xdr:row>
                    <xdr:rowOff>12700</xdr:rowOff>
                  </to>
                </anchor>
              </controlPr>
            </control>
          </mc:Choice>
        </mc:AlternateContent>
        <mc:AlternateContent xmlns:mc="http://schemas.openxmlformats.org/markup-compatibility/2006">
          <mc:Choice Requires="x14">
            <control shapeId="1155" r:id="rId90" name="Check Box 131">
              <controlPr defaultSize="0" print="0" autoFill="0" autoLine="0" autoPict="0">
                <anchor moveWithCells="1">
                  <from>
                    <xdr:col>63</xdr:col>
                    <xdr:colOff>6350</xdr:colOff>
                    <xdr:row>20</xdr:row>
                    <xdr:rowOff>0</xdr:rowOff>
                  </from>
                  <to>
                    <xdr:col>64</xdr:col>
                    <xdr:colOff>19050</xdr:colOff>
                    <xdr:row>21</xdr:row>
                    <xdr:rowOff>12700</xdr:rowOff>
                  </to>
                </anchor>
              </controlPr>
            </control>
          </mc:Choice>
        </mc:AlternateContent>
        <mc:AlternateContent xmlns:mc="http://schemas.openxmlformats.org/markup-compatibility/2006">
          <mc:Choice Requires="x14">
            <control shapeId="1156" r:id="rId91" name="Check Box 132">
              <controlPr defaultSize="0" print="0" autoFill="0" autoLine="0" autoPict="0">
                <anchor moveWithCells="1">
                  <from>
                    <xdr:col>63</xdr:col>
                    <xdr:colOff>6350</xdr:colOff>
                    <xdr:row>21</xdr:row>
                    <xdr:rowOff>0</xdr:rowOff>
                  </from>
                  <to>
                    <xdr:col>64</xdr:col>
                    <xdr:colOff>19050</xdr:colOff>
                    <xdr:row>22</xdr:row>
                    <xdr:rowOff>12700</xdr:rowOff>
                  </to>
                </anchor>
              </controlPr>
            </control>
          </mc:Choice>
        </mc:AlternateContent>
        <mc:AlternateContent xmlns:mc="http://schemas.openxmlformats.org/markup-compatibility/2006">
          <mc:Choice Requires="x14">
            <control shapeId="1157" r:id="rId92" name="Check Box 133">
              <controlPr defaultSize="0" print="0" autoFill="0" autoLine="0" autoPict="0">
                <anchor moveWithCells="1">
                  <from>
                    <xdr:col>63</xdr:col>
                    <xdr:colOff>6350</xdr:colOff>
                    <xdr:row>22</xdr:row>
                    <xdr:rowOff>0</xdr:rowOff>
                  </from>
                  <to>
                    <xdr:col>64</xdr:col>
                    <xdr:colOff>19050</xdr:colOff>
                    <xdr:row>23</xdr:row>
                    <xdr:rowOff>12700</xdr:rowOff>
                  </to>
                </anchor>
              </controlPr>
            </control>
          </mc:Choice>
        </mc:AlternateContent>
        <mc:AlternateContent xmlns:mc="http://schemas.openxmlformats.org/markup-compatibility/2006">
          <mc:Choice Requires="x14">
            <control shapeId="1158" r:id="rId93" name="Check Box 134">
              <controlPr defaultSize="0" print="0" autoFill="0" autoLine="0" autoPict="0">
                <anchor moveWithCells="1">
                  <from>
                    <xdr:col>63</xdr:col>
                    <xdr:colOff>6350</xdr:colOff>
                    <xdr:row>23</xdr:row>
                    <xdr:rowOff>0</xdr:rowOff>
                  </from>
                  <to>
                    <xdr:col>64</xdr:col>
                    <xdr:colOff>19050</xdr:colOff>
                    <xdr:row>24</xdr:row>
                    <xdr:rowOff>12700</xdr:rowOff>
                  </to>
                </anchor>
              </controlPr>
            </control>
          </mc:Choice>
        </mc:AlternateContent>
        <mc:AlternateContent xmlns:mc="http://schemas.openxmlformats.org/markup-compatibility/2006">
          <mc:Choice Requires="x14">
            <control shapeId="1159" r:id="rId94" name="Check Box 135">
              <controlPr defaultSize="0" print="0" autoFill="0" autoLine="0" autoPict="0">
                <anchor moveWithCells="1">
                  <from>
                    <xdr:col>63</xdr:col>
                    <xdr:colOff>6350</xdr:colOff>
                    <xdr:row>24</xdr:row>
                    <xdr:rowOff>0</xdr:rowOff>
                  </from>
                  <to>
                    <xdr:col>64</xdr:col>
                    <xdr:colOff>19050</xdr:colOff>
                    <xdr:row>25</xdr:row>
                    <xdr:rowOff>12700</xdr:rowOff>
                  </to>
                </anchor>
              </controlPr>
            </control>
          </mc:Choice>
        </mc:AlternateContent>
        <mc:AlternateContent xmlns:mc="http://schemas.openxmlformats.org/markup-compatibility/2006">
          <mc:Choice Requires="x14">
            <control shapeId="1160" r:id="rId95" name="Check Box 136">
              <controlPr defaultSize="0" print="0" autoFill="0" autoLine="0" autoPict="0">
                <anchor moveWithCells="1">
                  <from>
                    <xdr:col>63</xdr:col>
                    <xdr:colOff>6350</xdr:colOff>
                    <xdr:row>25</xdr:row>
                    <xdr:rowOff>0</xdr:rowOff>
                  </from>
                  <to>
                    <xdr:col>64</xdr:col>
                    <xdr:colOff>19050</xdr:colOff>
                    <xdr:row>26</xdr:row>
                    <xdr:rowOff>12700</xdr:rowOff>
                  </to>
                </anchor>
              </controlPr>
            </control>
          </mc:Choice>
        </mc:AlternateContent>
        <mc:AlternateContent xmlns:mc="http://schemas.openxmlformats.org/markup-compatibility/2006">
          <mc:Choice Requires="x14">
            <control shapeId="1161" r:id="rId96" name="Check Box 137">
              <controlPr defaultSize="0" print="0" autoFill="0" autoLine="0" autoPict="0">
                <anchor moveWithCells="1">
                  <from>
                    <xdr:col>63</xdr:col>
                    <xdr:colOff>6350</xdr:colOff>
                    <xdr:row>26</xdr:row>
                    <xdr:rowOff>0</xdr:rowOff>
                  </from>
                  <to>
                    <xdr:col>64</xdr:col>
                    <xdr:colOff>19050</xdr:colOff>
                    <xdr:row>27</xdr:row>
                    <xdr:rowOff>12700</xdr:rowOff>
                  </to>
                </anchor>
              </controlPr>
            </control>
          </mc:Choice>
        </mc:AlternateContent>
        <mc:AlternateContent xmlns:mc="http://schemas.openxmlformats.org/markup-compatibility/2006">
          <mc:Choice Requires="x14">
            <control shapeId="1162" r:id="rId97" name="Check Box 138">
              <controlPr defaultSize="0" print="0" autoFill="0" autoLine="0" autoPict="0">
                <anchor moveWithCells="1">
                  <from>
                    <xdr:col>63</xdr:col>
                    <xdr:colOff>6350</xdr:colOff>
                    <xdr:row>28</xdr:row>
                    <xdr:rowOff>0</xdr:rowOff>
                  </from>
                  <to>
                    <xdr:col>64</xdr:col>
                    <xdr:colOff>19050</xdr:colOff>
                    <xdr:row>29</xdr:row>
                    <xdr:rowOff>12700</xdr:rowOff>
                  </to>
                </anchor>
              </controlPr>
            </control>
          </mc:Choice>
        </mc:AlternateContent>
        <mc:AlternateContent xmlns:mc="http://schemas.openxmlformats.org/markup-compatibility/2006">
          <mc:Choice Requires="x14">
            <control shapeId="1163" r:id="rId98" name="Check Box 139">
              <controlPr defaultSize="0" print="0" autoFill="0" autoLine="0" autoPict="0">
                <anchor moveWithCells="1">
                  <from>
                    <xdr:col>63</xdr:col>
                    <xdr:colOff>6350</xdr:colOff>
                    <xdr:row>29</xdr:row>
                    <xdr:rowOff>0</xdr:rowOff>
                  </from>
                  <to>
                    <xdr:col>64</xdr:col>
                    <xdr:colOff>19050</xdr:colOff>
                    <xdr:row>30</xdr:row>
                    <xdr:rowOff>12700</xdr:rowOff>
                  </to>
                </anchor>
              </controlPr>
            </control>
          </mc:Choice>
        </mc:AlternateContent>
        <mc:AlternateContent xmlns:mc="http://schemas.openxmlformats.org/markup-compatibility/2006">
          <mc:Choice Requires="x14">
            <control shapeId="1164" r:id="rId99" name="Check Box 140">
              <controlPr defaultSize="0" print="0" autoFill="0" autoLine="0" autoPict="0">
                <anchor moveWithCells="1">
                  <from>
                    <xdr:col>63</xdr:col>
                    <xdr:colOff>6350</xdr:colOff>
                    <xdr:row>30</xdr:row>
                    <xdr:rowOff>0</xdr:rowOff>
                  </from>
                  <to>
                    <xdr:col>64</xdr:col>
                    <xdr:colOff>19050</xdr:colOff>
                    <xdr:row>31</xdr:row>
                    <xdr:rowOff>12700</xdr:rowOff>
                  </to>
                </anchor>
              </controlPr>
            </control>
          </mc:Choice>
        </mc:AlternateContent>
        <mc:AlternateContent xmlns:mc="http://schemas.openxmlformats.org/markup-compatibility/2006">
          <mc:Choice Requires="x14">
            <control shapeId="1165" r:id="rId100" name="Check Box 141">
              <controlPr defaultSize="0" print="0" autoFill="0" autoLine="0" autoPict="0">
                <anchor moveWithCells="1">
                  <from>
                    <xdr:col>64</xdr:col>
                    <xdr:colOff>12700</xdr:colOff>
                    <xdr:row>14</xdr:row>
                    <xdr:rowOff>0</xdr:rowOff>
                  </from>
                  <to>
                    <xdr:col>65</xdr:col>
                    <xdr:colOff>38100</xdr:colOff>
                    <xdr:row>15</xdr:row>
                    <xdr:rowOff>12700</xdr:rowOff>
                  </to>
                </anchor>
              </controlPr>
            </control>
          </mc:Choice>
        </mc:AlternateContent>
        <mc:AlternateContent xmlns:mc="http://schemas.openxmlformats.org/markup-compatibility/2006">
          <mc:Choice Requires="x14">
            <control shapeId="1166" r:id="rId101" name="Check Box 142">
              <controlPr defaultSize="0" print="0" autoFill="0" autoLine="0" autoPict="0">
                <anchor moveWithCells="1">
                  <from>
                    <xdr:col>64</xdr:col>
                    <xdr:colOff>12700</xdr:colOff>
                    <xdr:row>15</xdr:row>
                    <xdr:rowOff>0</xdr:rowOff>
                  </from>
                  <to>
                    <xdr:col>65</xdr:col>
                    <xdr:colOff>38100</xdr:colOff>
                    <xdr:row>16</xdr:row>
                    <xdr:rowOff>12700</xdr:rowOff>
                  </to>
                </anchor>
              </controlPr>
            </control>
          </mc:Choice>
        </mc:AlternateContent>
        <mc:AlternateContent xmlns:mc="http://schemas.openxmlformats.org/markup-compatibility/2006">
          <mc:Choice Requires="x14">
            <control shapeId="1167" r:id="rId102" name="Check Box 143">
              <controlPr defaultSize="0" print="0" autoFill="0" autoLine="0" autoPict="0">
                <anchor moveWithCells="1">
                  <from>
                    <xdr:col>64</xdr:col>
                    <xdr:colOff>12700</xdr:colOff>
                    <xdr:row>16</xdr:row>
                    <xdr:rowOff>0</xdr:rowOff>
                  </from>
                  <to>
                    <xdr:col>65</xdr:col>
                    <xdr:colOff>38100</xdr:colOff>
                    <xdr:row>17</xdr:row>
                    <xdr:rowOff>12700</xdr:rowOff>
                  </to>
                </anchor>
              </controlPr>
            </control>
          </mc:Choice>
        </mc:AlternateContent>
        <mc:AlternateContent xmlns:mc="http://schemas.openxmlformats.org/markup-compatibility/2006">
          <mc:Choice Requires="x14">
            <control shapeId="1168" r:id="rId103" name="Check Box 144">
              <controlPr defaultSize="0" print="0" autoFill="0" autoLine="0" autoPict="0">
                <anchor moveWithCells="1">
                  <from>
                    <xdr:col>64</xdr:col>
                    <xdr:colOff>12700</xdr:colOff>
                    <xdr:row>17</xdr:row>
                    <xdr:rowOff>0</xdr:rowOff>
                  </from>
                  <to>
                    <xdr:col>65</xdr:col>
                    <xdr:colOff>38100</xdr:colOff>
                    <xdr:row>18</xdr:row>
                    <xdr:rowOff>12700</xdr:rowOff>
                  </to>
                </anchor>
              </controlPr>
            </control>
          </mc:Choice>
        </mc:AlternateContent>
        <mc:AlternateContent xmlns:mc="http://schemas.openxmlformats.org/markup-compatibility/2006">
          <mc:Choice Requires="x14">
            <control shapeId="1169" r:id="rId104" name="Check Box 145">
              <controlPr defaultSize="0" print="0" autoFill="0" autoLine="0" autoPict="0">
                <anchor moveWithCells="1">
                  <from>
                    <xdr:col>64</xdr:col>
                    <xdr:colOff>12700</xdr:colOff>
                    <xdr:row>18</xdr:row>
                    <xdr:rowOff>0</xdr:rowOff>
                  </from>
                  <to>
                    <xdr:col>65</xdr:col>
                    <xdr:colOff>38100</xdr:colOff>
                    <xdr:row>19</xdr:row>
                    <xdr:rowOff>12700</xdr:rowOff>
                  </to>
                </anchor>
              </controlPr>
            </control>
          </mc:Choice>
        </mc:AlternateContent>
        <mc:AlternateContent xmlns:mc="http://schemas.openxmlformats.org/markup-compatibility/2006">
          <mc:Choice Requires="x14">
            <control shapeId="1170" r:id="rId105" name="Check Box 146">
              <controlPr defaultSize="0" print="0" autoFill="0" autoLine="0" autoPict="0">
                <anchor moveWithCells="1">
                  <from>
                    <xdr:col>64</xdr:col>
                    <xdr:colOff>12700</xdr:colOff>
                    <xdr:row>19</xdr:row>
                    <xdr:rowOff>0</xdr:rowOff>
                  </from>
                  <to>
                    <xdr:col>65</xdr:col>
                    <xdr:colOff>38100</xdr:colOff>
                    <xdr:row>20</xdr:row>
                    <xdr:rowOff>12700</xdr:rowOff>
                  </to>
                </anchor>
              </controlPr>
            </control>
          </mc:Choice>
        </mc:AlternateContent>
        <mc:AlternateContent xmlns:mc="http://schemas.openxmlformats.org/markup-compatibility/2006">
          <mc:Choice Requires="x14">
            <control shapeId="1171" r:id="rId106" name="Check Box 147">
              <controlPr defaultSize="0" print="0" autoFill="0" autoLine="0" autoPict="0">
                <anchor moveWithCells="1">
                  <from>
                    <xdr:col>64</xdr:col>
                    <xdr:colOff>12700</xdr:colOff>
                    <xdr:row>20</xdr:row>
                    <xdr:rowOff>0</xdr:rowOff>
                  </from>
                  <to>
                    <xdr:col>65</xdr:col>
                    <xdr:colOff>38100</xdr:colOff>
                    <xdr:row>21</xdr:row>
                    <xdr:rowOff>12700</xdr:rowOff>
                  </to>
                </anchor>
              </controlPr>
            </control>
          </mc:Choice>
        </mc:AlternateContent>
        <mc:AlternateContent xmlns:mc="http://schemas.openxmlformats.org/markup-compatibility/2006">
          <mc:Choice Requires="x14">
            <control shapeId="1172" r:id="rId107" name="Check Box 148">
              <controlPr defaultSize="0" print="0" autoFill="0" autoLine="0" autoPict="0">
                <anchor moveWithCells="1">
                  <from>
                    <xdr:col>64</xdr:col>
                    <xdr:colOff>12700</xdr:colOff>
                    <xdr:row>21</xdr:row>
                    <xdr:rowOff>0</xdr:rowOff>
                  </from>
                  <to>
                    <xdr:col>65</xdr:col>
                    <xdr:colOff>38100</xdr:colOff>
                    <xdr:row>22</xdr:row>
                    <xdr:rowOff>12700</xdr:rowOff>
                  </to>
                </anchor>
              </controlPr>
            </control>
          </mc:Choice>
        </mc:AlternateContent>
        <mc:AlternateContent xmlns:mc="http://schemas.openxmlformats.org/markup-compatibility/2006">
          <mc:Choice Requires="x14">
            <control shapeId="1173" r:id="rId108" name="Check Box 149">
              <controlPr defaultSize="0" print="0" autoFill="0" autoLine="0" autoPict="0">
                <anchor moveWithCells="1">
                  <from>
                    <xdr:col>64</xdr:col>
                    <xdr:colOff>12700</xdr:colOff>
                    <xdr:row>22</xdr:row>
                    <xdr:rowOff>0</xdr:rowOff>
                  </from>
                  <to>
                    <xdr:col>65</xdr:col>
                    <xdr:colOff>38100</xdr:colOff>
                    <xdr:row>23</xdr:row>
                    <xdr:rowOff>12700</xdr:rowOff>
                  </to>
                </anchor>
              </controlPr>
            </control>
          </mc:Choice>
        </mc:AlternateContent>
        <mc:AlternateContent xmlns:mc="http://schemas.openxmlformats.org/markup-compatibility/2006">
          <mc:Choice Requires="x14">
            <control shapeId="1174" r:id="rId109" name="Check Box 150">
              <controlPr defaultSize="0" print="0" autoFill="0" autoLine="0" autoPict="0">
                <anchor moveWithCells="1">
                  <from>
                    <xdr:col>64</xdr:col>
                    <xdr:colOff>12700</xdr:colOff>
                    <xdr:row>23</xdr:row>
                    <xdr:rowOff>0</xdr:rowOff>
                  </from>
                  <to>
                    <xdr:col>65</xdr:col>
                    <xdr:colOff>38100</xdr:colOff>
                    <xdr:row>24</xdr:row>
                    <xdr:rowOff>12700</xdr:rowOff>
                  </to>
                </anchor>
              </controlPr>
            </control>
          </mc:Choice>
        </mc:AlternateContent>
        <mc:AlternateContent xmlns:mc="http://schemas.openxmlformats.org/markup-compatibility/2006">
          <mc:Choice Requires="x14">
            <control shapeId="1175" r:id="rId110" name="Check Box 151">
              <controlPr defaultSize="0" print="0" autoFill="0" autoLine="0" autoPict="0">
                <anchor moveWithCells="1">
                  <from>
                    <xdr:col>64</xdr:col>
                    <xdr:colOff>12700</xdr:colOff>
                    <xdr:row>24</xdr:row>
                    <xdr:rowOff>0</xdr:rowOff>
                  </from>
                  <to>
                    <xdr:col>65</xdr:col>
                    <xdr:colOff>38100</xdr:colOff>
                    <xdr:row>25</xdr:row>
                    <xdr:rowOff>12700</xdr:rowOff>
                  </to>
                </anchor>
              </controlPr>
            </control>
          </mc:Choice>
        </mc:AlternateContent>
        <mc:AlternateContent xmlns:mc="http://schemas.openxmlformats.org/markup-compatibility/2006">
          <mc:Choice Requires="x14">
            <control shapeId="1176" r:id="rId111" name="Check Box 152">
              <controlPr defaultSize="0" print="0" autoFill="0" autoLine="0" autoPict="0">
                <anchor moveWithCells="1">
                  <from>
                    <xdr:col>64</xdr:col>
                    <xdr:colOff>12700</xdr:colOff>
                    <xdr:row>25</xdr:row>
                    <xdr:rowOff>0</xdr:rowOff>
                  </from>
                  <to>
                    <xdr:col>65</xdr:col>
                    <xdr:colOff>38100</xdr:colOff>
                    <xdr:row>26</xdr:row>
                    <xdr:rowOff>12700</xdr:rowOff>
                  </to>
                </anchor>
              </controlPr>
            </control>
          </mc:Choice>
        </mc:AlternateContent>
        <mc:AlternateContent xmlns:mc="http://schemas.openxmlformats.org/markup-compatibility/2006">
          <mc:Choice Requires="x14">
            <control shapeId="1177" r:id="rId112" name="Check Box 153">
              <controlPr defaultSize="0" print="0" autoFill="0" autoLine="0" autoPict="0">
                <anchor moveWithCells="1">
                  <from>
                    <xdr:col>64</xdr:col>
                    <xdr:colOff>12700</xdr:colOff>
                    <xdr:row>26</xdr:row>
                    <xdr:rowOff>0</xdr:rowOff>
                  </from>
                  <to>
                    <xdr:col>65</xdr:col>
                    <xdr:colOff>38100</xdr:colOff>
                    <xdr:row>27</xdr:row>
                    <xdr:rowOff>12700</xdr:rowOff>
                  </to>
                </anchor>
              </controlPr>
            </control>
          </mc:Choice>
        </mc:AlternateContent>
        <mc:AlternateContent xmlns:mc="http://schemas.openxmlformats.org/markup-compatibility/2006">
          <mc:Choice Requires="x14">
            <control shapeId="1178" r:id="rId113" name="Check Box 154">
              <controlPr defaultSize="0" print="0" autoFill="0" autoLine="0" autoPict="0">
                <anchor moveWithCells="1">
                  <from>
                    <xdr:col>64</xdr:col>
                    <xdr:colOff>12700</xdr:colOff>
                    <xdr:row>28</xdr:row>
                    <xdr:rowOff>0</xdr:rowOff>
                  </from>
                  <to>
                    <xdr:col>65</xdr:col>
                    <xdr:colOff>38100</xdr:colOff>
                    <xdr:row>29</xdr:row>
                    <xdr:rowOff>12700</xdr:rowOff>
                  </to>
                </anchor>
              </controlPr>
            </control>
          </mc:Choice>
        </mc:AlternateContent>
        <mc:AlternateContent xmlns:mc="http://schemas.openxmlformats.org/markup-compatibility/2006">
          <mc:Choice Requires="x14">
            <control shapeId="1179" r:id="rId114" name="Check Box 155">
              <controlPr defaultSize="0" print="0" autoFill="0" autoLine="0" autoPict="0">
                <anchor moveWithCells="1">
                  <from>
                    <xdr:col>64</xdr:col>
                    <xdr:colOff>12700</xdr:colOff>
                    <xdr:row>29</xdr:row>
                    <xdr:rowOff>0</xdr:rowOff>
                  </from>
                  <to>
                    <xdr:col>65</xdr:col>
                    <xdr:colOff>38100</xdr:colOff>
                    <xdr:row>30</xdr:row>
                    <xdr:rowOff>12700</xdr:rowOff>
                  </to>
                </anchor>
              </controlPr>
            </control>
          </mc:Choice>
        </mc:AlternateContent>
        <mc:AlternateContent xmlns:mc="http://schemas.openxmlformats.org/markup-compatibility/2006">
          <mc:Choice Requires="x14">
            <control shapeId="1180" r:id="rId115" name="Check Box 156">
              <controlPr defaultSize="0" print="0" autoFill="0" autoLine="0" autoPict="0">
                <anchor moveWithCells="1">
                  <from>
                    <xdr:col>64</xdr:col>
                    <xdr:colOff>12700</xdr:colOff>
                    <xdr:row>30</xdr:row>
                    <xdr:rowOff>0</xdr:rowOff>
                  </from>
                  <to>
                    <xdr:col>65</xdr:col>
                    <xdr:colOff>38100</xdr:colOff>
                    <xdr:row>31</xdr:row>
                    <xdr:rowOff>12700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措置定期</vt:lpstr>
      <vt:lpstr>措置定期!Print_Area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0005346</dc:creator>
  <cp:lastModifiedBy>0005346</cp:lastModifiedBy>
  <cp:lastPrinted>2026-07-13T01:51:13Z</cp:lastPrinted>
  <dcterms:created xsi:type="dcterms:W3CDTF">2026-06-07T00:08:52Z</dcterms:created>
  <dcterms:modified xsi:type="dcterms:W3CDTF">2026-07-31T04:47:24Z</dcterms:modified>
</cp:coreProperties>
</file>