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NFSVNAS01\share\保健医療部\総合精神保健福祉センター\精神医療審査会進達用\中部保健所\沖リハ様式\"/>
    </mc:Choice>
  </mc:AlternateContent>
  <xr:revisionPtr revIDLastSave="0" documentId="13_ncr:1_{8AF9FD4B-D50B-4022-BF7D-F571E7A466B3}" xr6:coauthVersionLast="47" xr6:coauthVersionMax="47" xr10:uidLastSave="{00000000-0000-0000-0000-000000000000}"/>
  <bookViews>
    <workbookView xWindow="28680" yWindow="-120" windowWidth="29040" windowHeight="15720" xr2:uid="{16EBC5E4-BBB6-4749-9B69-8D2B02F4B9AB}"/>
  </bookViews>
  <sheets>
    <sheet name="入院届" sheetId="1" r:id="rId1"/>
  </sheets>
  <definedNames>
    <definedName name="_xlnm.Print_Area" localSheetId="0">入院届!$A$1:$DB$55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F30" i="1" l="1"/>
  <c r="DF29" i="1"/>
  <c r="DF28" i="1"/>
  <c r="DF27" i="1"/>
  <c r="J53" i="1"/>
  <c r="J51" i="1"/>
  <c r="J50" i="1"/>
  <c r="J48" i="1"/>
  <c r="BL17" i="1"/>
  <c r="BL15" i="1"/>
  <c r="BL12" i="1"/>
  <c r="BL9" i="1"/>
  <c r="BL6" i="1"/>
  <c r="DF58" i="1"/>
  <c r="DF5" i="1"/>
  <c r="DV1" i="1"/>
  <c r="DU1" i="1"/>
  <c r="DF6" i="1" l="1"/>
  <c r="DJ1" i="1" s="1"/>
  <c r="DF7" i="1"/>
  <c r="DF63" i="1"/>
  <c r="DP47" i="1"/>
  <c r="DK45" i="1"/>
  <c r="DL43" i="1"/>
  <c r="DK43" i="1"/>
  <c r="DJ41" i="1"/>
  <c r="DJ40" i="1"/>
  <c r="DM39" i="1"/>
  <c r="DM38" i="1"/>
  <c r="DN37" i="1"/>
  <c r="DI36" i="1"/>
  <c r="DJ35" i="1"/>
  <c r="DJ33" i="1"/>
  <c r="DF52" i="1"/>
  <c r="DF46" i="1"/>
  <c r="DF44" i="1"/>
  <c r="DF42" i="1"/>
  <c r="HL1" i="1"/>
  <c r="HJ1" i="1"/>
  <c r="DF32" i="1" l="1"/>
  <c r="HI1" i="1"/>
  <c r="HH1" i="1"/>
  <c r="HG1" i="1"/>
  <c r="HF1" i="1"/>
  <c r="HE1" i="1"/>
  <c r="HD1" i="1"/>
  <c r="HC1" i="1"/>
  <c r="HB1" i="1"/>
  <c r="GO1" i="1"/>
  <c r="GN1" i="1"/>
  <c r="GM1" i="1"/>
  <c r="GL1" i="1"/>
  <c r="GK1" i="1"/>
  <c r="GJ1" i="1"/>
  <c r="GI1" i="1"/>
  <c r="GH1" i="1"/>
  <c r="GG1" i="1"/>
  <c r="GE1" i="1"/>
  <c r="GD1" i="1"/>
  <c r="GC1" i="1"/>
  <c r="FZ1" i="1"/>
  <c r="FY1" i="1"/>
  <c r="FW1" i="1"/>
  <c r="FV1" i="1"/>
  <c r="FU1" i="1"/>
  <c r="FS1" i="1"/>
  <c r="FR1" i="1"/>
  <c r="FQ1" i="1"/>
  <c r="FO1" i="1"/>
  <c r="FN1" i="1"/>
  <c r="FM1" i="1"/>
  <c r="FL1" i="1"/>
  <c r="FK1" i="1"/>
  <c r="FJ1" i="1"/>
  <c r="FH1" i="1"/>
  <c r="FG1" i="1"/>
  <c r="FF1" i="1"/>
  <c r="FE1" i="1"/>
  <c r="FD1" i="1"/>
  <c r="FC1" i="1"/>
  <c r="FA1" i="1"/>
  <c r="EZ1" i="1"/>
  <c r="EY1" i="1"/>
  <c r="EX1" i="1"/>
  <c r="EW1" i="1"/>
  <c r="EV1" i="1"/>
  <c r="EU1" i="1"/>
  <c r="ES1" i="1"/>
  <c r="ER1" i="1"/>
  <c r="EP1" i="1"/>
  <c r="EO1" i="1"/>
  <c r="EN1" i="1"/>
  <c r="EM1" i="1"/>
  <c r="EL1" i="1"/>
  <c r="EK1" i="1"/>
  <c r="EI1" i="1"/>
  <c r="EH1" i="1"/>
  <c r="EG1" i="1"/>
  <c r="BM47" i="1" l="1"/>
  <c r="BW20" i="1" l="1"/>
  <c r="CE13" i="1"/>
  <c r="CL13" i="1"/>
  <c r="CT13" i="1"/>
  <c r="BM48" i="1"/>
  <c r="CA48" i="1"/>
  <c r="CO48" i="1"/>
  <c r="CO47" i="1"/>
  <c r="CI47" i="1"/>
  <c r="CD47" i="1"/>
  <c r="BM50" i="1"/>
  <c r="BM49" i="1"/>
  <c r="BU47" i="1"/>
  <c r="CE42" i="1"/>
  <c r="CE41" i="1"/>
  <c r="CE40" i="1"/>
  <c r="CE39" i="1"/>
  <c r="CL27" i="1"/>
  <c r="BZ27" i="1"/>
  <c r="BN27" i="1"/>
  <c r="CT26" i="1"/>
  <c r="CB26" i="1"/>
  <c r="BN26" i="1"/>
  <c r="CL26" i="1"/>
  <c r="CL25" i="1"/>
  <c r="BZ25" i="1"/>
  <c r="BN25" i="1"/>
  <c r="CL23" i="1"/>
  <c r="CE23" i="1"/>
  <c r="BN21" i="1"/>
  <c r="BN23" i="1"/>
  <c r="BV23" i="1"/>
  <c r="CE20" i="1"/>
  <c r="BN20" i="1"/>
  <c r="CL18" i="1"/>
  <c r="CE18" i="1"/>
  <c r="BV18" i="1"/>
  <c r="BN18" i="1"/>
  <c r="CL16" i="1"/>
  <c r="CE16" i="1"/>
  <c r="BV16" i="1"/>
  <c r="BN16" i="1"/>
  <c r="BW14" i="1"/>
  <c r="BN14" i="1"/>
  <c r="BV13" i="1"/>
  <c r="BN13" i="1"/>
  <c r="CE11" i="1"/>
  <c r="BN11" i="1"/>
  <c r="CT10" i="1"/>
  <c r="CL10" i="1"/>
  <c r="CE10" i="1"/>
  <c r="BV10" i="1"/>
  <c r="BN10" i="1"/>
  <c r="CE8" i="1"/>
  <c r="BV8" i="1"/>
  <c r="BN8" i="1"/>
  <c r="CT7" i="1"/>
  <c r="CL7" i="1"/>
  <c r="CE7" i="1"/>
  <c r="BV7" i="1"/>
  <c r="BN7" i="1"/>
  <c r="AC54" i="1"/>
  <c r="T54" i="1"/>
  <c r="L54" i="1"/>
  <c r="AJ52" i="1"/>
  <c r="AC52" i="1"/>
  <c r="T52" i="1"/>
  <c r="L52" i="1"/>
  <c r="AE50" i="1"/>
  <c r="P50" i="1"/>
  <c r="W50" i="1"/>
  <c r="AJ49" i="1"/>
  <c r="AC49" i="1"/>
  <c r="T49" i="1"/>
  <c r="L49" i="1"/>
  <c r="GF1" i="1"/>
  <c r="GB1" i="1"/>
  <c r="GA1" i="1"/>
  <c r="DF24" i="1"/>
  <c r="EA1" i="1" s="1"/>
  <c r="DF23" i="1"/>
  <c r="DZ1" i="1" s="1"/>
  <c r="DF22" i="1"/>
  <c r="DY1" i="1" s="1"/>
  <c r="DP64" i="1" l="1"/>
  <c r="HK1" i="1" s="1"/>
  <c r="DF26" i="1"/>
  <c r="EC1" i="1" s="1"/>
  <c r="DF17" i="1"/>
  <c r="DF57" i="1"/>
  <c r="DF56" i="1"/>
  <c r="GW1" i="1" s="1"/>
  <c r="DF55" i="1"/>
  <c r="GV1" i="1" s="1"/>
  <c r="DF54" i="1"/>
  <c r="GU1" i="1" s="1"/>
  <c r="DF51" i="1"/>
  <c r="GT1" i="1" s="1"/>
  <c r="DF50" i="1"/>
  <c r="GS1" i="1" s="1"/>
  <c r="DF49" i="1"/>
  <c r="GR1" i="1" s="1"/>
  <c r="DF48" i="1"/>
  <c r="GQ1" i="1" s="1"/>
  <c r="EE1" i="1"/>
  <c r="DF31" i="1"/>
  <c r="EF1" i="1" s="1"/>
  <c r="DF16" i="1"/>
  <c r="DT1" i="1" s="1"/>
  <c r="DF15" i="1"/>
  <c r="DS1" i="1" s="1"/>
  <c r="DF14" i="1"/>
  <c r="DR1" i="1" s="1"/>
  <c r="DF25" i="1"/>
  <c r="EB1" i="1" s="1"/>
  <c r="W24" i="1"/>
  <c r="AI24" i="1"/>
  <c r="DF21" i="1"/>
  <c r="DX1" i="1" s="1"/>
  <c r="DF20" i="1"/>
  <c r="DW1" i="1" s="1"/>
  <c r="DF13" i="1"/>
  <c r="DQ1" i="1" s="1"/>
  <c r="DF12" i="1"/>
  <c r="DP1" i="1" s="1"/>
  <c r="DF11" i="1"/>
  <c r="DO1" i="1" s="1"/>
  <c r="DF10" i="1"/>
  <c r="DN1" i="1" s="1"/>
  <c r="DF9" i="1"/>
  <c r="DM1" i="1" s="1"/>
  <c r="DF8" i="1"/>
  <c r="DL1" i="1" s="1"/>
  <c r="GP1" i="1"/>
  <c r="FX1" i="1"/>
  <c r="FT1" i="1"/>
  <c r="FP1" i="1"/>
  <c r="FI1" i="1"/>
  <c r="FB1" i="1"/>
  <c r="ET1" i="1"/>
  <c r="EQ1" i="1"/>
  <c r="EJ1" i="1"/>
  <c r="DK1" i="1"/>
  <c r="GX1" i="1" l="1"/>
  <c r="DF60" i="1"/>
  <c r="GY1" i="1" s="1"/>
  <c r="DF61" i="1"/>
  <c r="GZ1" i="1" s="1"/>
  <c r="ED1" i="1"/>
  <c r="DF62" i="1"/>
  <c r="HA1" i="1" s="1"/>
  <c r="DE3" i="1"/>
  <c r="DI1" i="1" l="1"/>
  <c r="AN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E3" authorId="0" shapeId="0" xr:uid="{064FB7AA-A348-4589-BCA9-79DCBC9A7C4B}">
      <text>
        <r>
          <rPr>
            <b/>
            <sz val="9"/>
            <color indexed="81"/>
            <rFont val="MS P ゴシック"/>
            <family val="3"/>
            <charset val="128"/>
          </rPr>
          <t>未入力箇所は０にすること</t>
        </r>
      </text>
    </comment>
    <comment ref="AJ5" authorId="0" shapeId="0" xr:uid="{47EF490C-2A90-43B4-9745-B98BA4982EA5}">
      <text>
        <r>
          <rPr>
            <b/>
            <sz val="9"/>
            <color indexed="81"/>
            <rFont val="MS P ゴシック"/>
            <family val="3"/>
            <charset val="128"/>
          </rPr>
          <t>【入力規則】
シリアル値算出可能日付
　(例1)令和8年4月1日
　(例2)R8.4.1
　(例3)2026/4/1</t>
        </r>
      </text>
    </comment>
    <comment ref="AN14" authorId="0" shapeId="0" xr:uid="{2DCD094D-C86E-413A-9CF3-29E5D4FEA55D}">
      <text>
        <r>
          <rPr>
            <b/>
            <sz val="9"/>
            <color indexed="81"/>
            <rFont val="MS P ゴシック"/>
            <family val="3"/>
            <charset val="128"/>
          </rPr>
          <t>【入力規則】
シリアル値算出可能日付
　(例1)令和8年4月1日
　(例2)R8.4.1
　(例3)2026/4/1</t>
        </r>
      </text>
    </comment>
    <comment ref="AG15" authorId="0" shapeId="0" xr:uid="{925805EE-FCE3-43FC-9A40-837AF7F89AA2}">
      <text>
        <r>
          <rPr>
            <b/>
            <sz val="9"/>
            <color indexed="81"/>
            <rFont val="MS P ゴシック"/>
            <family val="3"/>
            <charset val="128"/>
          </rPr>
          <t>プルダウン（男・女）から性別を選択</t>
        </r>
      </text>
    </comment>
    <comment ref="J20" authorId="0" shapeId="0" xr:uid="{A05EBBC1-C9F0-4905-BB42-46E3BCA7496A}">
      <text>
        <r>
          <rPr>
            <b/>
            <sz val="9"/>
            <color indexed="81"/>
            <rFont val="MS P ゴシック"/>
            <family val="3"/>
            <charset val="128"/>
          </rPr>
          <t>【入力規則】
シリアル値算出可能日付
　(例1)令和8年4月1日
　(例2)R8.4.1
　(例3)2026/4/1</t>
        </r>
      </text>
    </comment>
    <comment ref="AE20" authorId="0" shapeId="0" xr:uid="{7FBED1B8-1280-4AD9-9AC7-264336F52394}">
      <text>
        <r>
          <rPr>
            <b/>
            <sz val="9"/>
            <color indexed="81"/>
            <rFont val="MS P ゴシック"/>
            <family val="3"/>
            <charset val="128"/>
          </rPr>
          <t>【入力規則】
シリアル値算出可能日付
　(例1)令和8年4月1日
　(例2)R8.4.1
　(例3)2026/4/1</t>
        </r>
      </text>
    </comment>
    <comment ref="J22" authorId="0" shapeId="0" xr:uid="{54E36CDD-EFB1-4E5C-AAB2-187F2E2E6200}">
      <text>
        <r>
          <rPr>
            <b/>
            <sz val="9"/>
            <color indexed="81"/>
            <rFont val="MS P ゴシック"/>
            <family val="3"/>
            <charset val="128"/>
          </rPr>
          <t>【入力規則】
シリアル値算出可能日付
　(例1)令和8年4月1日
　(例2)R8.4.1
　(例3)2026/4/1</t>
        </r>
      </text>
    </comment>
    <comment ref="AE22" authorId="0" shapeId="0" xr:uid="{7DEF023B-BF9C-4E2B-82DF-B983C8EC8AA3}">
      <text>
        <r>
          <rPr>
            <b/>
            <sz val="9"/>
            <color indexed="81"/>
            <rFont val="MS P ゴシック"/>
            <family val="3"/>
            <charset val="128"/>
          </rPr>
          <t>【入院形態一覧】
以下の法条項を入力すること
・第20条(任意入院)
・第29条（措置入院）
・第29条の2（緊急措置入院）
・第33条第1項（医保入院/家族等同意）
・第33条第2項（医保入院/市町村長同意）
・第33条第1項・第3項（特定医師医保入院/家族等同意）
・第33条第2項・第3項（特定医師医保入院/市町村長同意）
・第33条の6（応急入院）
・第33条の6・第2項（特定医師応急入院）
(例)第33条の6→第33条第2項(R7.3.21)→第20条(R7.3.30)→第33条第2項(R8.1.1)</t>
        </r>
      </text>
    </comment>
    <comment ref="CQ39" authorId="0" shapeId="0" xr:uid="{59383B07-9282-4A3C-977B-FD46D45F6B51}">
      <text>
        <r>
          <rPr>
            <b/>
            <sz val="9"/>
            <color indexed="81"/>
            <rFont val="MS P ゴシック"/>
            <family val="3"/>
            <charset val="128"/>
          </rPr>
          <t>【入力規則】
シリアル値算出可能日付
　(例1)令和8年4月1日
　(例2)R8.4.1
　(例3)2026/4/1</t>
        </r>
      </text>
    </comment>
    <comment ref="U40" authorId="0" shapeId="0" xr:uid="{BE33CE03-9C69-4A1F-833F-321131977FF5}">
      <text>
        <r>
          <rPr>
            <b/>
            <sz val="9"/>
            <color indexed="81"/>
            <rFont val="MS P ゴシック"/>
            <family val="3"/>
            <charset val="128"/>
          </rPr>
          <t>・生活歴および現病歴等を聴取した者（家族、関係機関職員、警察官など）の氏名及び続柄を記載すること。
・本人以外からの聴取ができない等、やむをえない場合に限り「本人」と記載しても差し支えない。
・原則として「診療録より」などの陳述者を特定できない表記は避けること。</t>
        </r>
      </text>
    </comment>
    <comment ref="K41" authorId="0" shapeId="0" xr:uid="{F64E1C67-5DFF-4269-B9BB-4C5D7C588614}">
      <text>
        <r>
          <rPr>
            <b/>
            <sz val="9"/>
            <color indexed="81"/>
            <rFont val="MS P ゴシック"/>
            <family val="3"/>
            <charset val="128"/>
          </rPr>
          <t>【入力規則】
シリアル値算出可能日付
　(例1)令和8年4月1日
　(例2)R8.4.1
　(例3)2026/4/1</t>
        </r>
      </text>
    </comment>
    <comment ref="W41" authorId="0" shapeId="0" xr:uid="{62BE28FE-3DEC-4AD5-AD79-724BEEE4D120}">
      <text>
        <r>
          <rPr>
            <b/>
            <sz val="9"/>
            <color indexed="81"/>
            <rFont val="MS P ゴシック"/>
            <family val="3"/>
            <charset val="128"/>
          </rPr>
          <t>【入力規則】
シリアル値算出可能日付
　(例1)令和8年4月1日
　(例2)R8.4.1
　(例3)2026/4/1</t>
        </r>
      </text>
    </comment>
    <comment ref="AM41" authorId="0" shapeId="0" xr:uid="{614D2A67-943F-4C7C-B4E5-DEBCDF77ED7A}">
      <text>
        <r>
          <rPr>
            <b/>
            <sz val="9"/>
            <color indexed="81"/>
            <rFont val="MS P ゴシック"/>
            <family val="3"/>
            <charset val="128"/>
          </rPr>
          <t>【入院形態一覧】
以下の法条項を入力すること
・第20条(任意入院)
・第29条（措置入院）
・第29条の2（緊急措置入院）
・第33条第1項（医保入院/家族等同意）
・第33条第2項（医保入院/市町村長同意）
・第33条第1項・第3項（特定医師医保入院/家族等同意）
・第33条第2項・第3項（特定医師医保入院/市町村長同意）
・第33条の6（応急入院）
・第33条の6・第2項（特定医師応急入院）
(例)第33条の6→第33条第2項(R7.3.21)→第20条(R7.3.30)→第33条第2項(R8.1.1)</t>
        </r>
      </text>
    </comment>
    <comment ref="CQ41" authorId="0" shapeId="0" xr:uid="{7053C8FC-C536-46E1-98B0-9D3C8112E246}">
      <text>
        <r>
          <rPr>
            <b/>
            <sz val="9"/>
            <color indexed="81"/>
            <rFont val="MS P ゴシック"/>
            <family val="3"/>
            <charset val="128"/>
          </rPr>
          <t>【入力規則】
シリアル値算出可能日付
　(例1)令和8年4月1日
　(例2)R8.4.1
　(例3)2026/4/1</t>
        </r>
      </text>
    </comment>
    <comment ref="K43" authorId="0" shapeId="0" xr:uid="{57600744-79C1-40B5-B6DA-A152C602807A}">
      <text>
        <r>
          <rPr>
            <b/>
            <sz val="9"/>
            <color indexed="81"/>
            <rFont val="MS P ゴシック"/>
            <family val="3"/>
            <charset val="128"/>
          </rPr>
          <t>【入力規則】
シリアル値算出可能日付
　(例1)令和8年4月1日
　(例2)R8.4.1
　(例3)2026/4/1</t>
        </r>
      </text>
    </comment>
    <comment ref="W43" authorId="0" shapeId="0" xr:uid="{0A0C6619-3CB9-4C25-90F4-D6D6FA925755}">
      <text>
        <r>
          <rPr>
            <b/>
            <sz val="9"/>
            <color indexed="81"/>
            <rFont val="MS P ゴシック"/>
            <family val="3"/>
            <charset val="128"/>
          </rPr>
          <t>【入力規則】
シリアル値算出可能日付
　(例1)令和8年4月1日
　(例2)R8.4.1
　(例3)2026/4/1</t>
        </r>
      </text>
    </comment>
    <comment ref="AM43" authorId="0" shapeId="0" xr:uid="{6E2C83A9-7C51-4B12-9E7F-365D2401D82F}">
      <text>
        <r>
          <rPr>
            <b/>
            <sz val="9"/>
            <color indexed="81"/>
            <rFont val="MS P ゴシック"/>
            <family val="3"/>
            <charset val="128"/>
          </rPr>
          <t>【入院形態一覧】
以下の法条項を入力すること
・第20条(任意入院)
・第29条（措置入院）
・第29条の2（緊急措置入院）
・第33条第1項（医保入院/家族等同意）
・第33条第2項（医保入院/市町村長同意）
・第33条第1項・第3項（特定医師医保入院/家族等同意）
・第33条第2項・第3項（特定医師医保入院/市町村長同意）
・第33条の6（応急入院）
・第33条の6・第2項（特定医師応急入院）
(例)第33条の6→第33条第2項(R7.3.21)→第20条(R7.3.30)→第33条第2項(R8.1.1)</t>
        </r>
      </text>
    </comment>
    <comment ref="N45" authorId="0" shapeId="0" xr:uid="{8EE0795A-F77A-4458-B42C-0C4E53D1C611}">
      <text>
        <r>
          <rPr>
            <b/>
            <sz val="9"/>
            <color indexed="81"/>
            <rFont val="MS P ゴシック"/>
            <family val="3"/>
            <charset val="128"/>
          </rPr>
          <t>以下に該当する場合も必ず入力すること
・入院歴が無い場合は「０」
・不明な場合は「不明」</t>
        </r>
      </text>
    </comment>
    <comment ref="CL49" authorId="0" shapeId="0" xr:uid="{75554954-18D1-4A74-8EC9-3782EDE5B802}">
      <text>
        <r>
          <rPr>
            <b/>
            <sz val="9"/>
            <color indexed="81"/>
            <rFont val="MS P ゴシック"/>
            <family val="3"/>
            <charset val="128"/>
          </rPr>
          <t>【入力規則】
シリアル値算出可能日付
　(例1)令和8年4月1日
　(例2)R8.4.1
　(例3)2026/4/1</t>
        </r>
      </text>
    </comment>
  </commentList>
</comments>
</file>

<file path=xl/sharedStrings.xml><?xml version="1.0" encoding="utf-8"?>
<sst xmlns="http://schemas.openxmlformats.org/spreadsheetml/2006/main" count="140" uniqueCount="109">
  <si>
    <t>医療保護入院者の入院届</t>
    <rPh sb="0" eb="2">
      <t>イリョウ</t>
    </rPh>
    <rPh sb="2" eb="4">
      <t>ホゴ</t>
    </rPh>
    <rPh sb="4" eb="6">
      <t>ニュウイン</t>
    </rPh>
    <rPh sb="6" eb="7">
      <t>シャ</t>
    </rPh>
    <rPh sb="8" eb="10">
      <t>ニュウイン</t>
    </rPh>
    <rPh sb="10" eb="11">
      <t>トドケ</t>
    </rPh>
    <phoneticPr fontId="2"/>
  </si>
  <si>
    <t>病院名</t>
    <rPh sb="0" eb="2">
      <t>ビョウイン</t>
    </rPh>
    <rPh sb="2" eb="3">
      <t>メイ</t>
    </rPh>
    <phoneticPr fontId="2"/>
  </si>
  <si>
    <t>所在地</t>
    <rPh sb="0" eb="3">
      <t>ショザイチ</t>
    </rPh>
    <phoneticPr fontId="2"/>
  </si>
  <si>
    <t>管理者名</t>
    <rPh sb="0" eb="3">
      <t>カンリシャ</t>
    </rPh>
    <rPh sb="3" eb="4">
      <t>メイ</t>
    </rPh>
    <phoneticPr fontId="2"/>
  </si>
  <si>
    <t xml:space="preserve">医療保護入院者 </t>
    <rPh sb="0" eb="2">
      <t>イリョウ</t>
    </rPh>
    <rPh sb="2" eb="4">
      <t>ホゴ</t>
    </rPh>
    <rPh sb="4" eb="6">
      <t>ニュウイン</t>
    </rPh>
    <phoneticPr fontId="2"/>
  </si>
  <si>
    <t>フリガナ</t>
    <phoneticPr fontId="2"/>
  </si>
  <si>
    <t>生年
月日</t>
    <rPh sb="0" eb="2">
      <t>セイネン</t>
    </rPh>
    <rPh sb="3" eb="5">
      <t>ガッピ</t>
    </rPh>
    <phoneticPr fontId="2"/>
  </si>
  <si>
    <t>氏名</t>
    <rPh sb="0" eb="2">
      <t>シメイ</t>
    </rPh>
    <phoneticPr fontId="2"/>
  </si>
  <si>
    <t>住所</t>
    <rPh sb="0" eb="2">
      <t>ジュウショ</t>
    </rPh>
    <phoneticPr fontId="2"/>
  </si>
  <si>
    <t>家族等の同意により
入院した年月日</t>
    <rPh sb="0" eb="2">
      <t>カゾク</t>
    </rPh>
    <rPh sb="2" eb="3">
      <t>ナド</t>
    </rPh>
    <rPh sb="4" eb="6">
      <t>ドウイ</t>
    </rPh>
    <rPh sb="10" eb="12">
      <t>ニュウイン</t>
    </rPh>
    <rPh sb="14" eb="17">
      <t>ネンガッピ</t>
    </rPh>
    <phoneticPr fontId="2"/>
  </si>
  <si>
    <t>今回の
入院年月日</t>
    <rPh sb="0" eb="2">
      <t>コンカイ</t>
    </rPh>
    <rPh sb="4" eb="5">
      <t>イレル</t>
    </rPh>
    <rPh sb="5" eb="6">
      <t>イン</t>
    </rPh>
    <rPh sb="6" eb="9">
      <t>ネンガッピ</t>
    </rPh>
    <phoneticPr fontId="2"/>
  </si>
  <si>
    <t>今回の医療保護入院の
入院期間</t>
    <phoneticPr fontId="2"/>
  </si>
  <si>
    <t>まで</t>
    <phoneticPr fontId="2"/>
  </si>
  <si>
    <t>入院形態</t>
    <rPh sb="0" eb="2">
      <t>ニュウイン</t>
    </rPh>
    <rPh sb="2" eb="4">
      <t>ケイタイ</t>
    </rPh>
    <phoneticPr fontId="2"/>
  </si>
  <si>
    <t>第34条による移送の有無</t>
    <rPh sb="0" eb="1">
      <t>ダイ</t>
    </rPh>
    <rPh sb="3" eb="4">
      <t>ジョウ</t>
    </rPh>
    <rPh sb="7" eb="9">
      <t>イソウ</t>
    </rPh>
    <rPh sb="10" eb="12">
      <t>ウム</t>
    </rPh>
    <phoneticPr fontId="2"/>
  </si>
  <si>
    <t>病名</t>
    <rPh sb="0" eb="2">
      <t>ビョウメイ</t>
    </rPh>
    <phoneticPr fontId="2"/>
  </si>
  <si>
    <t>１　主たる精神障害</t>
    <rPh sb="2" eb="3">
      <t>シュ</t>
    </rPh>
    <rPh sb="5" eb="7">
      <t>セイシン</t>
    </rPh>
    <rPh sb="7" eb="9">
      <t>ショウガイ</t>
    </rPh>
    <phoneticPr fontId="2"/>
  </si>
  <si>
    <t xml:space="preserve"> 2　従たる精神障害</t>
    <rPh sb="3" eb="4">
      <t>ジュウ</t>
    </rPh>
    <rPh sb="6" eb="8">
      <t>セイシン</t>
    </rPh>
    <rPh sb="8" eb="10">
      <t>ショウガイ</t>
    </rPh>
    <phoneticPr fontId="2"/>
  </si>
  <si>
    <t xml:space="preserve"> 3　身体合併症</t>
    <phoneticPr fontId="2"/>
  </si>
  <si>
    <t>ICDｶﾃｺﾞﾘｰ</t>
    <phoneticPr fontId="2"/>
  </si>
  <si>
    <t>(</t>
    <phoneticPr fontId="2"/>
  </si>
  <si>
    <t>）</t>
    <phoneticPr fontId="2"/>
  </si>
  <si>
    <t>生活歴及び現病歴</t>
    <rPh sb="0" eb="2">
      <t>セイカツ</t>
    </rPh>
    <rPh sb="2" eb="3">
      <t>レキ</t>
    </rPh>
    <rPh sb="3" eb="4">
      <t>オヨ</t>
    </rPh>
    <rPh sb="5" eb="8">
      <t>ゲンビョウレキ</t>
    </rPh>
    <phoneticPr fontId="2"/>
  </si>
  <si>
    <t>推定発病年月、精神科
受診歴等を記載すること。</t>
    <phoneticPr fontId="2"/>
  </si>
  <si>
    <t>（特定医師の診察により
入院した場合には特定
医師の採った措置の
妥当性について記載
すること。）</t>
    <rPh sb="1" eb="3">
      <t>トクテイ</t>
    </rPh>
    <rPh sb="3" eb="5">
      <t>イシ</t>
    </rPh>
    <rPh sb="6" eb="8">
      <t>シンサツ</t>
    </rPh>
    <rPh sb="12" eb="14">
      <t>ニュウイン</t>
    </rPh>
    <rPh sb="16" eb="18">
      <t>バアイ</t>
    </rPh>
    <rPh sb="20" eb="22">
      <t>トクテイ</t>
    </rPh>
    <rPh sb="23" eb="24">
      <t>イ</t>
    </rPh>
    <rPh sb="24" eb="25">
      <t>シ</t>
    </rPh>
    <rPh sb="26" eb="27">
      <t>ト</t>
    </rPh>
    <rPh sb="29" eb="31">
      <t>ソチ</t>
    </rPh>
    <rPh sb="33" eb="35">
      <t>ダトウ</t>
    </rPh>
    <rPh sb="35" eb="36">
      <t>セイ</t>
    </rPh>
    <rPh sb="40" eb="42">
      <t>キサイ</t>
    </rPh>
    <phoneticPr fontId="2"/>
  </si>
  <si>
    <t>（陳述者氏名</t>
    <rPh sb="1" eb="3">
      <t>チンジュツ</t>
    </rPh>
    <rPh sb="3" eb="4">
      <t>シャ</t>
    </rPh>
    <rPh sb="4" eb="6">
      <t>シメイ</t>
    </rPh>
    <phoneticPr fontId="2"/>
  </si>
  <si>
    <t>続柄</t>
    <rPh sb="0" eb="2">
      <t>ゾクガラ</t>
    </rPh>
    <phoneticPr fontId="2"/>
  </si>
  <si>
    <t>初回入院期間</t>
    <rPh sb="0" eb="2">
      <t>ショカイ</t>
    </rPh>
    <rPh sb="2" eb="4">
      <t>ニュウイン</t>
    </rPh>
    <rPh sb="4" eb="6">
      <t>キカン</t>
    </rPh>
    <phoneticPr fontId="2"/>
  </si>
  <si>
    <t xml:space="preserve"> ～ </t>
  </si>
  <si>
    <t>（入院形態</t>
    <rPh sb="1" eb="3">
      <t>ニュウイン</t>
    </rPh>
    <rPh sb="3" eb="5">
      <t>ケイタイ</t>
    </rPh>
    <phoneticPr fontId="2"/>
  </si>
  <si>
    <t/>
  </si>
  <si>
    <t>)</t>
    <phoneticPr fontId="2"/>
  </si>
  <si>
    <t>前回入院期間</t>
    <rPh sb="0" eb="2">
      <t>ゼンカイ</t>
    </rPh>
    <rPh sb="2" eb="4">
      <t>ニュウイン</t>
    </rPh>
    <rPh sb="4" eb="6">
      <t>キカン</t>
    </rPh>
    <phoneticPr fontId="2"/>
  </si>
  <si>
    <t>初回から前回までの
入院回数</t>
    <rPh sb="0" eb="2">
      <t>ショカイ</t>
    </rPh>
    <rPh sb="4" eb="6">
      <t>ゼンカイ</t>
    </rPh>
    <rPh sb="10" eb="12">
      <t>ニュウイン</t>
    </rPh>
    <rPh sb="12" eb="14">
      <t>カイスウ</t>
    </rPh>
    <phoneticPr fontId="2"/>
  </si>
  <si>
    <t>計</t>
    <rPh sb="0" eb="1">
      <t>ケイ</t>
    </rPh>
    <phoneticPr fontId="2"/>
  </si>
  <si>
    <t>回</t>
    <rPh sb="0" eb="1">
      <t>カイ</t>
    </rPh>
    <phoneticPr fontId="2"/>
  </si>
  <si>
    <t>＜現在の精神症状＞</t>
    <rPh sb="1" eb="3">
      <t>ゲンザイ</t>
    </rPh>
    <rPh sb="4" eb="6">
      <t>セイシン</t>
    </rPh>
    <rPh sb="6" eb="8">
      <t>ショウジョウ</t>
    </rPh>
    <phoneticPr fontId="2"/>
  </si>
  <si>
    <t>意識</t>
    <rPh sb="0" eb="2">
      <t>イシキ</t>
    </rPh>
    <phoneticPr fontId="2"/>
  </si>
  <si>
    <t>知能</t>
    <rPh sb="0" eb="2">
      <t>チノウ</t>
    </rPh>
    <phoneticPr fontId="2"/>
  </si>
  <si>
    <t>（</t>
    <phoneticPr fontId="2"/>
  </si>
  <si>
    <t>記憶</t>
    <rPh sb="0" eb="2">
      <t>キオク</t>
    </rPh>
    <phoneticPr fontId="2"/>
  </si>
  <si>
    <t>知覚</t>
    <rPh sb="0" eb="2">
      <t>チカク</t>
    </rPh>
    <phoneticPr fontId="2"/>
  </si>
  <si>
    <t>思考</t>
    <rPh sb="0" eb="2">
      <t>シコウ</t>
    </rPh>
    <phoneticPr fontId="2"/>
  </si>
  <si>
    <t>感情・情動</t>
    <rPh sb="0" eb="2">
      <t>カンジョウ</t>
    </rPh>
    <rPh sb="3" eb="5">
      <t>ジョウドウ</t>
    </rPh>
    <phoneticPr fontId="2"/>
  </si>
  <si>
    <t>意欲</t>
    <rPh sb="0" eb="2">
      <t>イヨク</t>
    </rPh>
    <phoneticPr fontId="2"/>
  </si>
  <si>
    <t>＜その他の重要な症状＞</t>
    <rPh sb="3" eb="4">
      <t>タ</t>
    </rPh>
    <rPh sb="5" eb="7">
      <t>ジュウヨウ</t>
    </rPh>
    <rPh sb="8" eb="10">
      <t>ショウジョウ</t>
    </rPh>
    <phoneticPr fontId="2"/>
  </si>
  <si>
    <t>＜問題行動等＞</t>
    <rPh sb="1" eb="3">
      <t>モンダイ</t>
    </rPh>
    <rPh sb="3" eb="5">
      <t>コウドウ</t>
    </rPh>
    <rPh sb="5" eb="6">
      <t>トウ</t>
    </rPh>
    <phoneticPr fontId="2"/>
  </si>
  <si>
    <t>＜現在の状態像＞</t>
    <rPh sb="1" eb="3">
      <t>ゲンザイ</t>
    </rPh>
    <rPh sb="4" eb="6">
      <t>ジョウタイ</t>
    </rPh>
    <rPh sb="6" eb="7">
      <t>ゾウ</t>
    </rPh>
    <phoneticPr fontId="2"/>
  </si>
  <si>
    <t>医療保護入院の必要性</t>
    <phoneticPr fontId="2"/>
  </si>
  <si>
    <t>患者自身の病気に
対する理解の程度を
含め、任意入院が
行われる状態にないと
判断した理由について
記載すること。</t>
    <phoneticPr fontId="2"/>
  </si>
  <si>
    <t>入院を必要と認めた
精神保健指定医氏名</t>
    <rPh sb="0" eb="2">
      <t>ニュウイン</t>
    </rPh>
    <rPh sb="3" eb="5">
      <t>ヒツヨウ</t>
    </rPh>
    <rPh sb="6" eb="7">
      <t>ミト</t>
    </rPh>
    <rPh sb="10" eb="14">
      <t>セイシンホケン</t>
    </rPh>
    <rPh sb="14" eb="16">
      <t>シテイ</t>
    </rPh>
    <rPh sb="16" eb="17">
      <t>イ</t>
    </rPh>
    <rPh sb="17" eb="19">
      <t>シメイ</t>
    </rPh>
    <phoneticPr fontId="2"/>
  </si>
  <si>
    <t>選任された退院後
生活環境相談員の氏名</t>
    <rPh sb="0" eb="2">
      <t>センニン</t>
    </rPh>
    <rPh sb="5" eb="8">
      <t>タイインゴ</t>
    </rPh>
    <rPh sb="9" eb="11">
      <t>セイカツ</t>
    </rPh>
    <rPh sb="11" eb="13">
      <t>カンキョウ</t>
    </rPh>
    <rPh sb="13" eb="16">
      <t>ソウダンイン</t>
    </rPh>
    <rPh sb="17" eb="19">
      <t>シメイ</t>
    </rPh>
    <phoneticPr fontId="2"/>
  </si>
  <si>
    <t>同意をした家族等</t>
    <rPh sb="0" eb="2">
      <t>ドウイ</t>
    </rPh>
    <rPh sb="5" eb="7">
      <t>カゾク</t>
    </rPh>
    <rPh sb="7" eb="8">
      <t>トウ</t>
    </rPh>
    <phoneticPr fontId="2"/>
  </si>
  <si>
    <t>続　柄</t>
    <rPh sb="0" eb="1">
      <t>ゾク</t>
    </rPh>
    <rPh sb="2" eb="3">
      <t>エ</t>
    </rPh>
    <phoneticPr fontId="2"/>
  </si>
  <si>
    <t>生</t>
    <rPh sb="0" eb="1">
      <t>ウ</t>
    </rPh>
    <phoneticPr fontId="2"/>
  </si>
  <si>
    <t>・</t>
    <phoneticPr fontId="2"/>
  </si>
  <si>
    <t>（選任年月日</t>
    <phoneticPr fontId="2"/>
  </si>
  <si>
    <t>審査会意見</t>
    <rPh sb="0" eb="3">
      <t>シンサカイ</t>
    </rPh>
    <rPh sb="3" eb="5">
      <t>イケン</t>
    </rPh>
    <phoneticPr fontId="2"/>
  </si>
  <si>
    <t>都道府県の措置</t>
    <rPh sb="0" eb="4">
      <t>トドウフケン</t>
    </rPh>
    <rPh sb="5" eb="7">
      <t>ソチ</t>
    </rPh>
    <phoneticPr fontId="2"/>
  </si>
  <si>
    <t>沖縄県知事</t>
    <rPh sb="0" eb="2">
      <t>オキナワ</t>
    </rPh>
    <rPh sb="2" eb="5">
      <t>ケンチジ</t>
    </rPh>
    <phoneticPr fontId="2"/>
  </si>
  <si>
    <t>　殿</t>
    <phoneticPr fontId="2"/>
  </si>
  <si>
    <t>未入力箇所</t>
    <rPh sb="0" eb="3">
      <t>ミニュウリョク</t>
    </rPh>
    <rPh sb="3" eb="5">
      <t>カショ</t>
    </rPh>
    <phoneticPr fontId="2"/>
  </si>
  <si>
    <t>管理者名</t>
    <rPh sb="0" eb="4">
      <t>カンリシャメイ</t>
    </rPh>
    <phoneticPr fontId="2"/>
  </si>
  <si>
    <t>性別</t>
    <rPh sb="0" eb="2">
      <t>セイベツ</t>
    </rPh>
    <phoneticPr fontId="2"/>
  </si>
  <si>
    <t>生年月日</t>
    <rPh sb="0" eb="4">
      <t>セイネンガッピ</t>
    </rPh>
    <phoneticPr fontId="2"/>
  </si>
  <si>
    <t>入院形態</t>
    <rPh sb="0" eb="4">
      <t>ニュウインケイタイ</t>
    </rPh>
    <phoneticPr fontId="2"/>
  </si>
  <si>
    <t>主たる精神障害</t>
    <rPh sb="0" eb="1">
      <t>シュ</t>
    </rPh>
    <rPh sb="3" eb="7">
      <t>セイシンショウガイ</t>
    </rPh>
    <phoneticPr fontId="2"/>
  </si>
  <si>
    <t>主ICD</t>
    <rPh sb="0" eb="1">
      <t>シュ</t>
    </rPh>
    <phoneticPr fontId="2"/>
  </si>
  <si>
    <t>従たる精神障害</t>
    <rPh sb="0" eb="1">
      <t>ジュウ</t>
    </rPh>
    <rPh sb="3" eb="7">
      <t>セイシンショウガイ</t>
    </rPh>
    <phoneticPr fontId="2"/>
  </si>
  <si>
    <t>従ICD</t>
    <rPh sb="0" eb="1">
      <t>ジュウ</t>
    </rPh>
    <phoneticPr fontId="2"/>
  </si>
  <si>
    <t>身体合併症</t>
    <rPh sb="0" eb="2">
      <t>シンタイ</t>
    </rPh>
    <rPh sb="2" eb="5">
      <t>ガッペイショウ</t>
    </rPh>
    <phoneticPr fontId="2"/>
  </si>
  <si>
    <t>現在の精神症状</t>
    <rPh sb="0" eb="2">
      <t>ゲンザイ</t>
    </rPh>
    <rPh sb="3" eb="7">
      <t>セイシンショウジョウ</t>
    </rPh>
    <phoneticPr fontId="2"/>
  </si>
  <si>
    <t>自我意識</t>
    <rPh sb="0" eb="4">
      <t>ジガイシキ</t>
    </rPh>
    <phoneticPr fontId="2"/>
  </si>
  <si>
    <t>食行動</t>
    <rPh sb="0" eb="3">
      <t>ショクコウドウ</t>
    </rPh>
    <phoneticPr fontId="2"/>
  </si>
  <si>
    <t>重要な症状</t>
    <rPh sb="0" eb="2">
      <t>ジュウヨウ</t>
    </rPh>
    <rPh sb="3" eb="5">
      <t>ショウジョウ</t>
    </rPh>
    <phoneticPr fontId="2"/>
  </si>
  <si>
    <t>問題行動</t>
    <rPh sb="0" eb="4">
      <t>モンダイコウドウ</t>
    </rPh>
    <phoneticPr fontId="2"/>
  </si>
  <si>
    <t>現在の状態像</t>
    <rPh sb="0" eb="2">
      <t>ゲンザイ</t>
    </rPh>
    <rPh sb="3" eb="6">
      <t>ジョウタイゾウ</t>
    </rPh>
    <phoneticPr fontId="2"/>
  </si>
  <si>
    <t>医保必要性</t>
    <rPh sb="0" eb="2">
      <t>イホ</t>
    </rPh>
    <rPh sb="2" eb="5">
      <t>ヒツヨウセイ</t>
    </rPh>
    <phoneticPr fontId="2"/>
  </si>
  <si>
    <t>精神保健指定医</t>
    <rPh sb="0" eb="4">
      <t>セイシンホケン</t>
    </rPh>
    <rPh sb="4" eb="7">
      <t>シテイイ</t>
    </rPh>
    <phoneticPr fontId="2"/>
  </si>
  <si>
    <t>関係性</t>
    <rPh sb="0" eb="3">
      <t>カンケイセイ</t>
    </rPh>
    <phoneticPr fontId="2"/>
  </si>
  <si>
    <t>入院期間</t>
    <rPh sb="0" eb="2">
      <t>ニュウイン</t>
    </rPh>
    <rPh sb="2" eb="4">
      <t>キカン</t>
    </rPh>
    <phoneticPr fontId="2"/>
  </si>
  <si>
    <t>移送あり</t>
    <rPh sb="0" eb="2">
      <t>イソウ</t>
    </rPh>
    <phoneticPr fontId="2"/>
  </si>
  <si>
    <t>移送なし</t>
    <rPh sb="0" eb="2">
      <t>イソウ</t>
    </rPh>
    <phoneticPr fontId="2"/>
  </si>
  <si>
    <t>陳述者氏名</t>
    <rPh sb="0" eb="3">
      <t>チンジュツシャ</t>
    </rPh>
    <rPh sb="3" eb="5">
      <t>シメイ</t>
    </rPh>
    <phoneticPr fontId="2"/>
  </si>
  <si>
    <t>　下記の者が医療保護入院しましたので、精神保健及び精神障害者福祉に関する法律第33条第９項の規定により届け出ます。</t>
    <phoneticPr fontId="2"/>
  </si>
  <si>
    <t>初回入院期間</t>
    <rPh sb="0" eb="4">
      <t>ショカイニュウイン</t>
    </rPh>
    <rPh sb="4" eb="6">
      <t>キカン</t>
    </rPh>
    <phoneticPr fontId="2"/>
  </si>
  <si>
    <t>初回入院形態</t>
    <rPh sb="0" eb="2">
      <t>ショカイ</t>
    </rPh>
    <rPh sb="2" eb="6">
      <t>ニュウインケイタイ</t>
    </rPh>
    <phoneticPr fontId="2"/>
  </si>
  <si>
    <t>前回入院形態</t>
    <rPh sb="0" eb="4">
      <t>ゼンカイニュウイン</t>
    </rPh>
    <rPh sb="4" eb="6">
      <t>ケイタイ</t>
    </rPh>
    <phoneticPr fontId="2"/>
  </si>
  <si>
    <t>届出日</t>
    <phoneticPr fontId="2"/>
  </si>
  <si>
    <t>家族同意日</t>
    <rPh sb="0" eb="2">
      <t>カゾク</t>
    </rPh>
    <rPh sb="2" eb="4">
      <t>ドウイ</t>
    </rPh>
    <rPh sb="4" eb="5">
      <t>イリヒ</t>
    </rPh>
    <phoneticPr fontId="2"/>
  </si>
  <si>
    <t>入院日</t>
    <rPh sb="0" eb="2">
      <t>ニュウイン</t>
    </rPh>
    <rPh sb="2" eb="3">
      <t>ビ</t>
    </rPh>
    <phoneticPr fontId="2"/>
  </si>
  <si>
    <t>移送</t>
    <rPh sb="0" eb="2">
      <t>イソウ</t>
    </rPh>
    <phoneticPr fontId="2"/>
  </si>
  <si>
    <t>生活歴・現病歴</t>
    <rPh sb="0" eb="2">
      <t>セイカツ</t>
    </rPh>
    <rPh sb="2" eb="3">
      <t>レキ</t>
    </rPh>
    <rPh sb="4" eb="7">
      <t>ゲンビョウレキ</t>
    </rPh>
    <phoneticPr fontId="2"/>
  </si>
  <si>
    <t>入院回数</t>
    <rPh sb="0" eb="4">
      <t>ニュウインカイスウ</t>
    </rPh>
    <phoneticPr fontId="2"/>
  </si>
  <si>
    <t>退院後生活環境相談員</t>
    <rPh sb="0" eb="7">
      <t>タイインゴセイカツカンキョウ</t>
    </rPh>
    <rPh sb="7" eb="10">
      <t>ソウダンイン</t>
    </rPh>
    <phoneticPr fontId="2"/>
  </si>
  <si>
    <t>同意者1</t>
    <rPh sb="0" eb="3">
      <t>ドウイシャ</t>
    </rPh>
    <phoneticPr fontId="2"/>
  </si>
  <si>
    <t>同意者性別１</t>
    <rPh sb="0" eb="3">
      <t>ドウイシャ</t>
    </rPh>
    <rPh sb="3" eb="5">
      <t>セイベツ</t>
    </rPh>
    <phoneticPr fontId="2"/>
  </si>
  <si>
    <t>同意者続柄１</t>
    <rPh sb="0" eb="3">
      <t>ドウイシャ</t>
    </rPh>
    <rPh sb="3" eb="5">
      <t>ゾクガラ</t>
    </rPh>
    <phoneticPr fontId="2"/>
  </si>
  <si>
    <t>同意者生年月日１</t>
    <rPh sb="0" eb="3">
      <t>ドウイシャ</t>
    </rPh>
    <rPh sb="3" eb="7">
      <t>セイネンガッピ</t>
    </rPh>
    <phoneticPr fontId="2"/>
  </si>
  <si>
    <t>同意者住所１</t>
    <rPh sb="0" eb="3">
      <t>ドウイシャ</t>
    </rPh>
    <rPh sb="3" eb="5">
      <t>ジュウショ</t>
    </rPh>
    <phoneticPr fontId="2"/>
  </si>
  <si>
    <t>同意者２</t>
    <rPh sb="0" eb="3">
      <t>ドウイシャ</t>
    </rPh>
    <phoneticPr fontId="2"/>
  </si>
  <si>
    <t>同意者性別２</t>
    <rPh sb="0" eb="3">
      <t>ドウイシャ</t>
    </rPh>
    <rPh sb="3" eb="5">
      <t>セイベツ</t>
    </rPh>
    <phoneticPr fontId="2"/>
  </si>
  <si>
    <t>同意者続柄２</t>
    <rPh sb="0" eb="3">
      <t>ドウイシャ</t>
    </rPh>
    <rPh sb="3" eb="5">
      <t>ゾクガラ</t>
    </rPh>
    <phoneticPr fontId="2"/>
  </si>
  <si>
    <t>同意者生年月日２</t>
    <rPh sb="0" eb="3">
      <t>ドウイシャ</t>
    </rPh>
    <rPh sb="3" eb="7">
      <t>セイネンガッピ</t>
    </rPh>
    <phoneticPr fontId="2"/>
  </si>
  <si>
    <t>同意者住所２</t>
    <rPh sb="0" eb="3">
      <t>ドウイシャ</t>
    </rPh>
    <rPh sb="3" eb="5">
      <t>ジュウショ</t>
    </rPh>
    <phoneticPr fontId="2"/>
  </si>
  <si>
    <t>第18号様式（第13条関係）</t>
    <rPh sb="0" eb="1">
      <t>ダイ</t>
    </rPh>
    <rPh sb="3" eb="4">
      <t>ゴウ</t>
    </rPh>
    <rPh sb="4" eb="6">
      <t>ヨウシキ</t>
    </rPh>
    <rPh sb="7" eb="8">
      <t>ダイ</t>
    </rPh>
    <rPh sb="10" eb="11">
      <t>ジョウ</t>
    </rPh>
    <rPh sb="11" eb="13">
      <t>カンケイ</t>
    </rPh>
    <phoneticPr fontId="2"/>
  </si>
  <si>
    <t>CSV抽出用</t>
    <rPh sb="3" eb="6">
      <t>チュウシュツヨウ</t>
    </rPh>
    <phoneticPr fontId="2"/>
  </si>
  <si>
    <t>病院名</t>
    <phoneticPr fontId="2"/>
  </si>
  <si>
    <t>年　月　日</t>
    <rPh sb="0" eb="1">
      <t>ネン</t>
    </rPh>
    <rPh sb="2" eb="3">
      <t>ガツ</t>
    </rPh>
    <rPh sb="4" eb="5">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</si>
</sst>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font>
      <sz val="11"/>
      <name val="ＭＳ Ｐゴシック"/>
      <family val="3"/>
      <charset val="128"/>
    </font>
    <font>
      <sz val="10.5"/>
      <name val="ＭＳ Ｐ明朝"/>
      <family val="1"/>
      <charset val="128"/>
    </font>
    <font>
      <sz val="6"/>
      <name val="ＭＳ Ｐゴシック"/>
      <family val="3"/>
      <charset val="128"/>
    </font>
    <font>
      <sz val="9"/>
      <name val="ＭＳ Ｐ明朝"/>
      <family val="1"/>
      <charset val="128"/>
    </font>
    <font>
      <sz val="10"/>
      <name val="ＭＳ Ｐ明朝"/>
      <family val="1"/>
      <charset val="128"/>
    </font>
    <font>
      <sz val="8.5"/>
      <name val="ＭＳ Ｐ明朝"/>
      <family val="1"/>
      <charset val="128"/>
    </font>
    <font>
      <sz val="10.5"/>
      <color indexed="8"/>
      <name val="ＭＳ Ｐ明朝"/>
      <family val="1"/>
      <charset val="128"/>
    </font>
    <font>
      <sz val="8"/>
      <name val="ＭＳ Ｐ明朝"/>
      <family val="1"/>
      <charset val="128"/>
    </font>
    <font>
      <sz val="10.5"/>
      <name val="ＭＳ Ｐゴシック"/>
      <family val="3"/>
      <charset val="128"/>
    </font>
    <font>
      <sz val="10.5"/>
      <color rgb="FF000000"/>
      <name val="游ゴシック"/>
      <family val="3"/>
      <charset val="128"/>
      <scheme val="minor"/>
    </font>
    <font>
      <sz val="10.5"/>
      <name val="游ゴシック"/>
      <family val="3"/>
      <charset val="128"/>
      <scheme val="minor"/>
    </font>
    <font>
      <sz val="11"/>
      <color rgb="FF000000"/>
      <name val="ＭＳ Ｐゴシック"/>
      <family val="3"/>
      <charset val="128"/>
    </font>
    <font>
      <b/>
      <sz val="9"/>
      <color rgb="FFFF0000"/>
      <name val="ＭＳ Ｐ明朝"/>
      <family val="1"/>
      <charset val="128"/>
    </font>
    <font>
      <b/>
      <sz val="9"/>
      <color indexed="81"/>
      <name val="MS P ゴシック"/>
      <family val="3"/>
      <charset val="128"/>
    </font>
    <font>
      <b/>
      <sz val="10.5"/>
      <name val="ＭＳ Ｐ明朝"/>
      <family val="1"/>
      <charset val="128"/>
    </font>
  </fonts>
  <fills count="2">
    <fill>
      <patternFill patternType="none"/>
    </fill>
    <fill>
      <patternFill patternType="gray125"/>
    </fill>
  </fills>
  <borders count="3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269">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distributed" vertical="center"/>
    </xf>
    <xf numFmtId="0" fontId="1" fillId="0" borderId="4" xfId="0" applyFont="1" applyBorder="1" applyAlignment="1">
      <alignment horizontal="center" vertical="center"/>
    </xf>
    <xf numFmtId="0" fontId="1" fillId="0" borderId="2" xfId="0" applyFont="1" applyBorder="1">
      <alignment vertical="center"/>
    </xf>
    <xf numFmtId="0" fontId="1" fillId="0" borderId="3"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1" fillId="0" borderId="17" xfId="0" applyFont="1" applyBorder="1" applyAlignment="1">
      <alignment horizontal="distributed" vertical="center"/>
    </xf>
    <xf numFmtId="0" fontId="1" fillId="0" borderId="19" xfId="0" applyFont="1" applyBorder="1">
      <alignment vertical="center"/>
    </xf>
    <xf numFmtId="0" fontId="1" fillId="0" borderId="17" xfId="0" applyFont="1" applyBorder="1">
      <alignment vertical="center"/>
    </xf>
    <xf numFmtId="0" fontId="1" fillId="0" borderId="17" xfId="0" applyFont="1" applyBorder="1" applyAlignment="1">
      <alignment horizontal="left" vertical="center"/>
    </xf>
    <xf numFmtId="0" fontId="1" fillId="0" borderId="20" xfId="0" applyFont="1" applyBorder="1" applyAlignment="1">
      <alignment horizontal="left" vertical="center"/>
    </xf>
    <xf numFmtId="0" fontId="1" fillId="0" borderId="21" xfId="0" applyFont="1" applyBorder="1">
      <alignment vertical="center"/>
    </xf>
    <xf numFmtId="0" fontId="1" fillId="0" borderId="0" xfId="0" applyFont="1" applyAlignment="1" applyProtection="1">
      <alignment vertical="top" wrapText="1"/>
      <protection locked="0"/>
    </xf>
    <xf numFmtId="0" fontId="1" fillId="0" borderId="27" xfId="0" applyFont="1" applyBorder="1">
      <alignment vertical="center"/>
    </xf>
    <xf numFmtId="0" fontId="1" fillId="0" borderId="15" xfId="0" applyFont="1" applyBorder="1" applyAlignment="1">
      <alignment vertical="center" wrapText="1"/>
    </xf>
    <xf numFmtId="0" fontId="1" fillId="0" borderId="28" xfId="0" applyFont="1" applyBorder="1">
      <alignment vertical="center"/>
    </xf>
    <xf numFmtId="0" fontId="1" fillId="0" borderId="29" xfId="0" applyFont="1" applyBorder="1">
      <alignment vertical="center"/>
    </xf>
    <xf numFmtId="0" fontId="1" fillId="0" borderId="4" xfId="0" applyFont="1" applyBorder="1">
      <alignment vertical="center"/>
    </xf>
    <xf numFmtId="0" fontId="1" fillId="0" borderId="15" xfId="0" applyFont="1" applyBorder="1">
      <alignment vertical="center"/>
    </xf>
    <xf numFmtId="0" fontId="1" fillId="0" borderId="16" xfId="0" applyFont="1" applyBorder="1">
      <alignment vertical="center"/>
    </xf>
    <xf numFmtId="0" fontId="1" fillId="0" borderId="17" xfId="0" applyFont="1" applyBorder="1" applyAlignment="1">
      <alignment horizontal="distributed" vertical="center" wrapText="1"/>
    </xf>
    <xf numFmtId="0" fontId="1" fillId="0" borderId="17" xfId="0" applyFont="1" applyBorder="1" applyAlignment="1">
      <alignment horizontal="right" vertical="center"/>
    </xf>
    <xf numFmtId="0" fontId="1" fillId="0" borderId="17" xfId="0" applyFont="1" applyBorder="1" applyAlignment="1" applyProtection="1">
      <alignment horizontal="center" vertical="center"/>
      <protection locked="0"/>
    </xf>
    <xf numFmtId="0" fontId="1" fillId="0" borderId="0" xfId="0" applyFont="1" applyAlignment="1">
      <alignment vertical="top"/>
    </xf>
    <xf numFmtId="0" fontId="1" fillId="0" borderId="21" xfId="0" applyFont="1" applyBorder="1" applyAlignment="1">
      <alignment horizontal="center" vertical="center"/>
    </xf>
    <xf numFmtId="0" fontId="1" fillId="0" borderId="0" xfId="0" applyFont="1" applyAlignment="1">
      <alignment vertical="top" shrinkToFit="1"/>
    </xf>
    <xf numFmtId="0" fontId="8" fillId="0" borderId="0" xfId="0" applyFont="1">
      <alignment vertical="center"/>
    </xf>
    <xf numFmtId="0" fontId="1" fillId="0" borderId="6" xfId="0" applyFont="1" applyBorder="1">
      <alignment vertical="center"/>
    </xf>
    <xf numFmtId="0" fontId="9" fillId="0" borderId="0" xfId="0" applyFont="1">
      <alignment vertical="center"/>
    </xf>
    <xf numFmtId="0" fontId="10" fillId="0" borderId="0" xfId="0" applyFont="1">
      <alignment vertical="center"/>
    </xf>
    <xf numFmtId="0" fontId="1" fillId="0" borderId="22" xfId="0" applyFont="1" applyBorder="1">
      <alignment vertical="center"/>
    </xf>
    <xf numFmtId="0" fontId="1" fillId="0" borderId="22" xfId="0" applyFont="1" applyBorder="1" applyAlignment="1">
      <alignment horizontal="left" vertical="center"/>
    </xf>
    <xf numFmtId="0" fontId="1" fillId="0" borderId="0" xfId="0" applyFont="1" applyProtection="1">
      <alignment vertical="center"/>
      <protection locked="0"/>
    </xf>
    <xf numFmtId="0" fontId="4"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lignment vertical="center"/>
    </xf>
    <xf numFmtId="0" fontId="12" fillId="0" borderId="32" xfId="0" applyFont="1" applyBorder="1" applyAlignment="1">
      <alignment horizontal="center" vertical="center"/>
    </xf>
    <xf numFmtId="0" fontId="12" fillId="0" borderId="0" xfId="0" applyFont="1" applyAlignment="1">
      <alignment vertical="center" wrapText="1"/>
    </xf>
    <xf numFmtId="0" fontId="12" fillId="0" borderId="32" xfId="0" applyFont="1" applyBorder="1" applyAlignment="1">
      <alignment horizontal="center" vertical="center" wrapText="1"/>
    </xf>
    <xf numFmtId="14" fontId="3" fillId="0" borderId="0" xfId="0" applyNumberFormat="1" applyFont="1" applyAlignment="1">
      <alignment horizontal="left" vertical="center"/>
    </xf>
    <xf numFmtId="0" fontId="7" fillId="0" borderId="0" xfId="0" applyFont="1" applyAlignment="1">
      <alignment horizontal="center" vertical="center"/>
    </xf>
    <xf numFmtId="14" fontId="3" fillId="0" borderId="0" xfId="0" applyNumberFormat="1" applyFont="1">
      <alignment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32" xfId="0" applyFont="1" applyBorder="1">
      <alignment vertical="center"/>
    </xf>
    <xf numFmtId="0" fontId="3" fillId="0" borderId="31" xfId="0" applyFont="1" applyBorder="1">
      <alignment vertical="center"/>
    </xf>
    <xf numFmtId="0" fontId="3" fillId="0" borderId="0" xfId="0" applyFont="1" applyAlignment="1">
      <alignment horizontal="right" vertical="center" wrapText="1"/>
    </xf>
    <xf numFmtId="176" fontId="3" fillId="0" borderId="0" xfId="0" applyNumberFormat="1" applyFont="1">
      <alignment vertical="center"/>
    </xf>
    <xf numFmtId="0" fontId="1" fillId="0" borderId="23" xfId="0" applyFont="1" applyBorder="1">
      <alignment vertical="center"/>
    </xf>
    <xf numFmtId="0" fontId="1" fillId="0" borderId="24" xfId="0" applyFont="1" applyBorder="1">
      <alignment vertical="center"/>
    </xf>
    <xf numFmtId="0" fontId="1" fillId="0" borderId="0" xfId="0" applyFont="1" applyAlignment="1">
      <alignment vertical="center" shrinkToFit="1"/>
    </xf>
    <xf numFmtId="0" fontId="4" fillId="0" borderId="0" xfId="0" applyFont="1" applyAlignment="1">
      <alignment vertical="center" shrinkToFit="1"/>
    </xf>
    <xf numFmtId="0" fontId="1" fillId="0" borderId="0" xfId="0" applyFont="1" applyAlignment="1">
      <alignment horizontal="centerContinuous" vertical="center"/>
    </xf>
    <xf numFmtId="0" fontId="14" fillId="0" borderId="0" xfId="0" applyFont="1" applyAlignment="1">
      <alignment horizontal="centerContinuous" vertical="center"/>
    </xf>
    <xf numFmtId="0" fontId="14" fillId="0" borderId="0" xfId="0" applyFont="1">
      <alignment vertical="center"/>
    </xf>
    <xf numFmtId="14" fontId="3" fillId="0" borderId="32" xfId="0" applyNumberFormat="1" applyFont="1" applyBorder="1">
      <alignment vertical="center"/>
    </xf>
    <xf numFmtId="176" fontId="3" fillId="0" borderId="32" xfId="0" applyNumberFormat="1" applyFont="1" applyBorder="1">
      <alignment vertical="center"/>
    </xf>
    <xf numFmtId="0" fontId="3" fillId="0" borderId="32" xfId="0" applyFont="1" applyBorder="1" applyAlignment="1" applyProtection="1">
      <alignment horizontal="left" vertical="center"/>
      <protection locked="0"/>
    </xf>
    <xf numFmtId="14" fontId="3" fillId="0" borderId="32" xfId="0" applyNumberFormat="1" applyFont="1" applyBorder="1" applyAlignment="1" applyProtection="1">
      <alignment horizontal="center" vertical="center"/>
      <protection locked="0"/>
    </xf>
    <xf numFmtId="0" fontId="3" fillId="0" borderId="0" xfId="0" applyFont="1" applyProtection="1">
      <alignment vertical="center"/>
      <protection locked="0"/>
    </xf>
    <xf numFmtId="0" fontId="3" fillId="0" borderId="32" xfId="0" applyFont="1" applyBorder="1" applyAlignment="1" applyProtection="1">
      <alignment horizontal="center" vertical="center"/>
      <protection locked="0"/>
    </xf>
    <xf numFmtId="0" fontId="3" fillId="0" borderId="32" xfId="0" applyFont="1" applyBorder="1" applyProtection="1">
      <alignment vertical="center"/>
      <protection locked="0"/>
    </xf>
    <xf numFmtId="0" fontId="3" fillId="0" borderId="33" xfId="0" applyFont="1" applyBorder="1" applyAlignment="1" applyProtection="1">
      <alignment horizontal="center" vertical="center"/>
      <protection locked="0"/>
    </xf>
    <xf numFmtId="0" fontId="3" fillId="0" borderId="33" xfId="0" applyFont="1" applyBorder="1" applyProtection="1">
      <alignment vertical="center"/>
      <protection locked="0"/>
    </xf>
    <xf numFmtId="0" fontId="1" fillId="0" borderId="5" xfId="0" applyFont="1" applyBorder="1" applyAlignment="1">
      <alignment horizontal="distributed" vertical="center" wrapText="1"/>
    </xf>
    <xf numFmtId="0" fontId="1" fillId="0" borderId="18" xfId="0" applyFont="1" applyBorder="1">
      <alignment vertical="center"/>
    </xf>
    <xf numFmtId="0" fontId="1" fillId="0" borderId="21"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5" xfId="0" applyFont="1" applyBorder="1" applyAlignment="1">
      <alignment horizontal="center" vertical="center"/>
    </xf>
    <xf numFmtId="176" fontId="1" fillId="0" borderId="0" xfId="0" applyNumberFormat="1" applyFont="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1" xfId="0" applyFont="1" applyBorder="1" applyAlignment="1">
      <alignment horizontal="distributed" vertical="center" wrapText="1"/>
    </xf>
    <xf numFmtId="0" fontId="1" fillId="0" borderId="21" xfId="0" applyFont="1" applyBorder="1" applyAlignment="1">
      <alignment vertical="center" shrinkToFit="1"/>
    </xf>
    <xf numFmtId="0" fontId="1" fillId="0" borderId="5" xfId="0" applyFont="1" applyBorder="1" applyAlignment="1">
      <alignment vertical="center" shrinkToFit="1"/>
    </xf>
    <xf numFmtId="0" fontId="1" fillId="0" borderId="30" xfId="0" applyFont="1" applyBorder="1">
      <alignment vertical="center"/>
    </xf>
    <xf numFmtId="0" fontId="1" fillId="0" borderId="20" xfId="0" applyFont="1" applyBorder="1">
      <alignment vertical="center"/>
    </xf>
    <xf numFmtId="0" fontId="8" fillId="0" borderId="5" xfId="0" applyFont="1" applyBorder="1">
      <alignment vertical="center"/>
    </xf>
    <xf numFmtId="0" fontId="1" fillId="0" borderId="35" xfId="0" applyFont="1" applyBorder="1">
      <alignment vertical="center"/>
    </xf>
    <xf numFmtId="0" fontId="1" fillId="0" borderId="36" xfId="0" applyFont="1" applyBorder="1">
      <alignment vertical="center"/>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8" xfId="0" applyFont="1" applyBorder="1" applyAlignment="1">
      <alignment horizontal="center" vertical="center" wrapText="1"/>
    </xf>
    <xf numFmtId="176" fontId="1" fillId="0" borderId="0" xfId="0" applyNumberFormat="1" applyFont="1" applyAlignment="1" applyProtection="1">
      <alignment horizontal="center" vertical="center"/>
      <protection locked="0"/>
    </xf>
    <xf numFmtId="176" fontId="1" fillId="0" borderId="15" xfId="0" applyNumberFormat="1" applyFont="1" applyBorder="1" applyAlignment="1" applyProtection="1">
      <alignment horizontal="center" vertical="center"/>
      <protection locked="0"/>
    </xf>
    <xf numFmtId="0" fontId="1" fillId="0" borderId="0" xfId="0" applyFont="1" applyAlignment="1">
      <alignment horizontal="center" vertical="center"/>
    </xf>
    <xf numFmtId="0" fontId="1" fillId="0" borderId="15" xfId="0" applyFont="1" applyBorder="1" applyAlignment="1">
      <alignment horizontal="center" vertical="center"/>
    </xf>
    <xf numFmtId="0" fontId="1" fillId="0" borderId="25" xfId="0" applyFont="1" applyBorder="1" applyAlignment="1">
      <alignment horizontal="distributed" vertical="center"/>
    </xf>
    <xf numFmtId="0" fontId="1" fillId="0" borderId="2" xfId="0" applyFont="1" applyBorder="1" applyAlignment="1">
      <alignment horizontal="distributed" vertical="center"/>
    </xf>
    <xf numFmtId="0" fontId="1" fillId="0" borderId="3" xfId="0" applyFont="1" applyBorder="1" applyAlignment="1">
      <alignment horizontal="distributed" vertical="center"/>
    </xf>
    <xf numFmtId="0" fontId="1" fillId="0" borderId="21" xfId="0" applyFont="1" applyBorder="1" applyAlignment="1">
      <alignment horizontal="distributed" vertical="center"/>
    </xf>
    <xf numFmtId="0" fontId="1" fillId="0" borderId="0" xfId="0" applyFont="1" applyAlignment="1">
      <alignment horizontal="distributed" vertical="center"/>
    </xf>
    <xf numFmtId="0" fontId="1" fillId="0" borderId="5" xfId="0" applyFont="1" applyBorder="1" applyAlignment="1">
      <alignment horizontal="distributed" vertical="center"/>
    </xf>
    <xf numFmtId="0" fontId="7" fillId="0" borderId="0" xfId="0" applyFont="1" applyAlignment="1">
      <alignment horizontal="center" vertical="center" wrapText="1"/>
    </xf>
    <xf numFmtId="0" fontId="4" fillId="0" borderId="21"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9"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15" xfId="0" applyFont="1" applyBorder="1" applyAlignment="1">
      <alignment horizontal="right" vertical="center"/>
    </xf>
    <xf numFmtId="0" fontId="1" fillId="0" borderId="15" xfId="0" applyFont="1" applyBorder="1" applyAlignment="1" applyProtection="1">
      <alignment horizontal="center" vertical="center"/>
      <protection locked="0"/>
    </xf>
    <xf numFmtId="0" fontId="1" fillId="0" borderId="15" xfId="0" applyFont="1" applyBorder="1" applyAlignment="1">
      <alignment horizontal="left" vertical="center"/>
    </xf>
    <xf numFmtId="0" fontId="1" fillId="0" borderId="30" xfId="0" applyFont="1" applyBorder="1" applyAlignment="1">
      <alignment horizontal="left" vertical="center"/>
    </xf>
    <xf numFmtId="0" fontId="1" fillId="0" borderId="4" xfId="0" applyFont="1" applyBorder="1" applyAlignment="1">
      <alignment horizontal="distributed" vertical="center"/>
    </xf>
    <xf numFmtId="176" fontId="1" fillId="0" borderId="17" xfId="0" applyNumberFormat="1" applyFont="1" applyBorder="1" applyAlignment="1" applyProtection="1">
      <alignment horizontal="center" vertical="center"/>
      <protection locked="0"/>
    </xf>
    <xf numFmtId="0" fontId="1" fillId="0" borderId="17" xfId="0" applyFont="1" applyBorder="1" applyAlignment="1">
      <alignment horizontal="center" vertical="center"/>
    </xf>
    <xf numFmtId="0" fontId="1" fillId="0" borderId="1" xfId="0" applyFont="1" applyBorder="1" applyAlignment="1">
      <alignment horizontal="distributed" vertical="center"/>
    </xf>
    <xf numFmtId="0" fontId="1" fillId="0" borderId="6" xfId="0" applyFont="1" applyBorder="1" applyAlignment="1">
      <alignment horizontal="distributed" vertical="center"/>
    </xf>
    <xf numFmtId="0" fontId="1" fillId="0" borderId="7" xfId="0" applyFont="1" applyBorder="1" applyAlignment="1">
      <alignment horizontal="distributed" vertical="center"/>
    </xf>
    <xf numFmtId="0" fontId="1" fillId="0" borderId="8" xfId="0" applyFont="1" applyBorder="1" applyAlignment="1">
      <alignment horizontal="distributed"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4" xfId="0" applyFont="1" applyBorder="1" applyAlignment="1" applyProtection="1">
      <alignment vertical="center" wrapText="1"/>
      <protection locked="0"/>
    </xf>
    <xf numFmtId="0" fontId="3" fillId="0" borderId="35" xfId="0" applyFont="1" applyBorder="1" applyAlignment="1" applyProtection="1">
      <alignment vertical="center" wrapText="1"/>
      <protection locked="0"/>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176" fontId="1" fillId="0" borderId="1" xfId="0" applyNumberFormat="1" applyFont="1" applyBorder="1" applyAlignment="1" applyProtection="1">
      <alignment horizontal="center" vertical="center"/>
      <protection locked="0"/>
    </xf>
    <xf numFmtId="176" fontId="1" fillId="0" borderId="2" xfId="0" applyNumberFormat="1" applyFont="1" applyBorder="1" applyAlignment="1" applyProtection="1">
      <alignment horizontal="center" vertical="center"/>
      <protection locked="0"/>
    </xf>
    <xf numFmtId="176" fontId="1" fillId="0" borderId="3" xfId="0" applyNumberFormat="1" applyFont="1" applyBorder="1" applyAlignment="1" applyProtection="1">
      <alignment horizontal="center" vertical="center"/>
      <protection locked="0"/>
    </xf>
    <xf numFmtId="176" fontId="1" fillId="0" borderId="4" xfId="0" applyNumberFormat="1" applyFont="1" applyBorder="1" applyAlignment="1" applyProtection="1">
      <alignment horizontal="center" vertical="center"/>
      <protection locked="0"/>
    </xf>
    <xf numFmtId="176" fontId="1" fillId="0" borderId="5" xfId="0" applyNumberFormat="1" applyFont="1" applyBorder="1" applyAlignment="1" applyProtection="1">
      <alignment horizontal="center" vertical="center"/>
      <protection locked="0"/>
    </xf>
    <xf numFmtId="0" fontId="1" fillId="0" borderId="4" xfId="0" applyFont="1" applyBorder="1" applyAlignment="1">
      <alignment horizontal="distributed" vertical="center" wrapText="1"/>
    </xf>
    <xf numFmtId="0" fontId="1" fillId="0" borderId="0" xfId="0" applyFont="1" applyAlignment="1">
      <alignment horizontal="distributed" vertical="center" wrapText="1"/>
    </xf>
    <xf numFmtId="0" fontId="1" fillId="0" borderId="5" xfId="0" applyFont="1" applyBorder="1" applyAlignment="1">
      <alignment horizontal="distributed" vertical="center" wrapText="1"/>
    </xf>
    <xf numFmtId="0" fontId="1" fillId="0" borderId="6" xfId="0" applyFont="1" applyBorder="1" applyAlignment="1">
      <alignment horizontal="distributed" vertical="center" wrapText="1"/>
    </xf>
    <xf numFmtId="0" fontId="1" fillId="0" borderId="7" xfId="0" applyFont="1" applyBorder="1" applyAlignment="1">
      <alignment horizontal="distributed" vertical="center" wrapText="1"/>
    </xf>
    <xf numFmtId="0" fontId="1" fillId="0" borderId="8" xfId="0" applyFont="1" applyBorder="1" applyAlignment="1">
      <alignment horizontal="distributed" vertical="center" wrapText="1"/>
    </xf>
    <xf numFmtId="0" fontId="4" fillId="0" borderId="1" xfId="0" applyFont="1" applyBorder="1" applyAlignment="1">
      <alignment horizontal="distributed" vertical="center"/>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4" fillId="0" borderId="6" xfId="0" applyFont="1" applyBorder="1" applyAlignment="1">
      <alignment horizontal="distributed" vertical="center"/>
    </xf>
    <xf numFmtId="0" fontId="4" fillId="0" borderId="7" xfId="0" applyFont="1" applyBorder="1" applyAlignment="1">
      <alignment horizontal="distributed" vertical="center"/>
    </xf>
    <xf numFmtId="0" fontId="4" fillId="0" borderId="8" xfId="0" applyFont="1" applyBorder="1" applyAlignment="1">
      <alignment horizontal="distributed" vertical="center"/>
    </xf>
    <xf numFmtId="176" fontId="1" fillId="0" borderId="0" xfId="0" applyNumberFormat="1" applyFont="1" applyAlignment="1" applyProtection="1">
      <alignment horizontal="center" vertical="center" shrinkToFit="1"/>
      <protection locked="0"/>
    </xf>
    <xf numFmtId="176" fontId="1" fillId="0" borderId="7" xfId="0" applyNumberFormat="1" applyFont="1" applyBorder="1" applyAlignment="1" applyProtection="1">
      <alignment horizontal="center" vertical="center" shrinkToFit="1"/>
      <protection locked="0"/>
    </xf>
    <xf numFmtId="0" fontId="1" fillId="0" borderId="0" xfId="0" applyFont="1">
      <alignment vertical="center"/>
    </xf>
    <xf numFmtId="0" fontId="1" fillId="0" borderId="7" xfId="0" applyFont="1" applyBorder="1">
      <alignment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1" xfId="0" applyFont="1" applyBorder="1" applyAlignment="1">
      <alignment horizontal="distributed" vertical="center"/>
    </xf>
    <xf numFmtId="0" fontId="1" fillId="0" borderId="4" xfId="0" applyFont="1" applyBorder="1" applyAlignment="1" applyProtection="1">
      <alignment vertical="center" shrinkToFit="1"/>
      <protection locked="0"/>
    </xf>
    <xf numFmtId="0" fontId="1" fillId="0" borderId="0" xfId="0" applyFont="1" applyAlignment="1" applyProtection="1">
      <alignment vertical="center" shrinkToFit="1"/>
      <protection locked="0"/>
    </xf>
    <xf numFmtId="0" fontId="1" fillId="0" borderId="6" xfId="0" applyFont="1" applyBorder="1" applyAlignment="1" applyProtection="1">
      <alignment vertical="center" shrinkToFit="1"/>
      <protection locked="0"/>
    </xf>
    <xf numFmtId="0" fontId="1" fillId="0" borderId="7" xfId="0" applyFont="1" applyBorder="1" applyAlignment="1" applyProtection="1">
      <alignment vertical="center" shrinkToFit="1"/>
      <protection locked="0"/>
    </xf>
    <xf numFmtId="0" fontId="1" fillId="0" borderId="0" xfId="0" applyFont="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lignment horizontal="right" vertical="center" shrinkToFit="1"/>
    </xf>
    <xf numFmtId="0" fontId="1" fillId="0" borderId="7" xfId="0" applyFont="1" applyBorder="1" applyAlignment="1">
      <alignment horizontal="right" vertical="center" shrinkToFit="1"/>
    </xf>
    <xf numFmtId="0" fontId="1" fillId="0" borderId="8" xfId="0" applyFont="1" applyBorder="1" applyAlignment="1">
      <alignment horizontal="right" vertical="center" shrinkToFit="1"/>
    </xf>
    <xf numFmtId="0" fontId="1" fillId="0" borderId="4"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176" fontId="1" fillId="0" borderId="1" xfId="0" applyNumberFormat="1" applyFont="1" applyBorder="1" applyAlignment="1" applyProtection="1">
      <alignment horizontal="center" vertical="center" shrinkToFit="1"/>
      <protection locked="0"/>
    </xf>
    <xf numFmtId="176" fontId="1" fillId="0" borderId="2" xfId="0" applyNumberFormat="1" applyFont="1" applyBorder="1" applyAlignment="1" applyProtection="1">
      <alignment horizontal="center" vertical="center" shrinkToFit="1"/>
      <protection locked="0"/>
    </xf>
    <xf numFmtId="176" fontId="1" fillId="0" borderId="6" xfId="0" applyNumberFormat="1" applyFont="1" applyBorder="1" applyAlignment="1" applyProtection="1">
      <alignment horizontal="center" vertical="center" shrinkToFit="1"/>
      <protection locked="0"/>
    </xf>
    <xf numFmtId="0" fontId="1" fillId="0" borderId="1" xfId="0" applyFont="1" applyBorder="1" applyAlignment="1">
      <alignment horizontal="distributed" vertical="center" wrapText="1"/>
    </xf>
    <xf numFmtId="0" fontId="1" fillId="0" borderId="2" xfId="0" applyFont="1" applyBorder="1" applyAlignment="1">
      <alignment horizontal="distributed" vertical="center" wrapText="1"/>
    </xf>
    <xf numFmtId="0" fontId="1" fillId="0" borderId="3" xfId="0" applyFont="1" applyBorder="1" applyAlignment="1">
      <alignment horizontal="distributed"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pplyProtection="1">
      <alignment horizontal="left" vertical="center" shrinkToFit="1"/>
      <protection locked="0"/>
    </xf>
    <xf numFmtId="0" fontId="1" fillId="0" borderId="0" xfId="0" applyFont="1" applyAlignment="1" applyProtection="1">
      <alignment horizontal="center" vertical="top" wrapText="1"/>
      <protection locked="0"/>
    </xf>
    <xf numFmtId="0" fontId="1" fillId="0" borderId="32" xfId="0" applyFont="1" applyBorder="1" applyAlignment="1">
      <alignment horizontal="center" vertical="center"/>
    </xf>
    <xf numFmtId="0" fontId="1" fillId="0" borderId="1"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18"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1" fillId="0" borderId="13" xfId="0" applyFont="1" applyBorder="1" applyAlignment="1">
      <alignment horizontal="center" vertical="center"/>
    </xf>
    <xf numFmtId="0" fontId="6" fillId="0" borderId="15" xfId="0" applyFont="1" applyBorder="1" applyAlignment="1">
      <alignment horizontal="center" vertical="center"/>
    </xf>
    <xf numFmtId="0" fontId="1" fillId="0" borderId="16" xfId="0" applyFont="1" applyBorder="1" applyAlignment="1">
      <alignment horizontal="distributed" vertical="center"/>
    </xf>
    <xf numFmtId="0" fontId="1" fillId="0" borderId="17" xfId="0" applyFont="1" applyBorder="1" applyAlignment="1">
      <alignment horizontal="distributed" vertical="center"/>
    </xf>
    <xf numFmtId="0" fontId="1" fillId="0" borderId="18" xfId="0" applyFont="1" applyBorder="1" applyAlignment="1">
      <alignment horizontal="distributed" vertical="center"/>
    </xf>
    <xf numFmtId="0" fontId="1" fillId="0" borderId="23" xfId="0" applyFont="1" applyBorder="1" applyAlignment="1">
      <alignment horizontal="distributed" vertical="center"/>
    </xf>
    <xf numFmtId="0" fontId="1" fillId="0" borderId="19"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17" xfId="0" applyFont="1" applyBorder="1" applyAlignment="1">
      <alignment horizontal="left" vertical="center"/>
    </xf>
    <xf numFmtId="0" fontId="1" fillId="0" borderId="20" xfId="0" applyFont="1" applyBorder="1" applyAlignment="1">
      <alignment horizontal="left" vertical="center"/>
    </xf>
    <xf numFmtId="0" fontId="1" fillId="0" borderId="4"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1" xfId="0" applyFont="1" applyBorder="1" applyAlignment="1" applyProtection="1">
      <alignment horizontal="center" vertical="top" wrapText="1"/>
      <protection locked="0"/>
    </xf>
    <xf numFmtId="0" fontId="1" fillId="0" borderId="2" xfId="0" applyFont="1" applyBorder="1" applyAlignment="1" applyProtection="1">
      <alignment horizontal="center" vertical="top" wrapText="1"/>
      <protection locked="0"/>
    </xf>
    <xf numFmtId="0" fontId="1" fillId="0" borderId="3" xfId="0" applyFont="1" applyBorder="1" applyAlignment="1" applyProtection="1">
      <alignment horizontal="center" vertical="top" wrapText="1"/>
      <protection locked="0"/>
    </xf>
    <xf numFmtId="0" fontId="1" fillId="0" borderId="6" xfId="0" applyFont="1" applyBorder="1" applyAlignment="1" applyProtection="1">
      <alignment horizontal="center" vertical="top" wrapText="1"/>
      <protection locked="0"/>
    </xf>
    <xf numFmtId="0" fontId="1" fillId="0" borderId="7"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25" xfId="0" applyFont="1" applyBorder="1" applyAlignment="1">
      <alignment horizontal="distributed" vertical="center" shrinkToFit="1"/>
    </xf>
    <xf numFmtId="0" fontId="1" fillId="0" borderId="2" xfId="0" applyFont="1" applyBorder="1" applyAlignment="1">
      <alignment horizontal="distributed" vertical="center" shrinkToFit="1"/>
    </xf>
    <xf numFmtId="0" fontId="1" fillId="0" borderId="3" xfId="0" applyFont="1" applyBorder="1" applyAlignment="1">
      <alignment horizontal="distributed" vertical="center" shrinkToFit="1"/>
    </xf>
    <xf numFmtId="0" fontId="1" fillId="0" borderId="4" xfId="0" applyFont="1" applyBorder="1" applyAlignment="1" applyProtection="1">
      <alignment vertical="top" wrapText="1"/>
      <protection locked="0"/>
    </xf>
    <xf numFmtId="0" fontId="1" fillId="0" borderId="0" xfId="0" applyFont="1" applyAlignment="1" applyProtection="1">
      <alignment vertical="top" wrapText="1"/>
      <protection locked="0"/>
    </xf>
    <xf numFmtId="0" fontId="1" fillId="0" borderId="22" xfId="0" applyFont="1" applyBorder="1" applyAlignment="1" applyProtection="1">
      <alignment vertical="top" wrapText="1"/>
      <protection locked="0"/>
    </xf>
    <xf numFmtId="0" fontId="1" fillId="0" borderId="29" xfId="0" applyFont="1" applyBorder="1" applyAlignment="1" applyProtection="1">
      <alignment vertical="top" wrapText="1"/>
      <protection locked="0"/>
    </xf>
    <xf numFmtId="0" fontId="1" fillId="0" borderId="15" xfId="0" applyFont="1" applyBorder="1" applyAlignment="1" applyProtection="1">
      <alignment vertical="top" wrapText="1"/>
      <protection locked="0"/>
    </xf>
    <xf numFmtId="0" fontId="1" fillId="0" borderId="30" xfId="0" applyFont="1" applyBorder="1" applyAlignment="1" applyProtection="1">
      <alignment vertical="top" wrapText="1"/>
      <protection locked="0"/>
    </xf>
    <xf numFmtId="0" fontId="1" fillId="0" borderId="21" xfId="0" applyFont="1" applyBorder="1" applyAlignment="1">
      <alignment horizontal="distributed" vertical="top"/>
    </xf>
    <xf numFmtId="0" fontId="1" fillId="0" borderId="0" xfId="0" applyFont="1" applyAlignment="1">
      <alignment horizontal="distributed" vertical="top"/>
    </xf>
    <xf numFmtId="0" fontId="1" fillId="0" borderId="5" xfId="0" applyFont="1" applyBorder="1" applyAlignment="1">
      <alignment horizontal="distributed" vertical="top"/>
    </xf>
    <xf numFmtId="0" fontId="7" fillId="0" borderId="15" xfId="0" applyFont="1" applyBorder="1" applyAlignment="1">
      <alignment horizontal="center" vertical="center" wrapText="1"/>
    </xf>
    <xf numFmtId="0" fontId="1" fillId="0" borderId="21" xfId="0" applyFont="1" applyBorder="1" applyAlignment="1">
      <alignment horizontal="center" vertical="top" shrinkToFit="1"/>
    </xf>
    <xf numFmtId="0" fontId="1" fillId="0" borderId="0" xfId="0" applyFont="1" applyAlignment="1">
      <alignment horizontal="center" vertical="top" shrinkToFit="1"/>
    </xf>
    <xf numFmtId="0" fontId="1" fillId="0" borderId="5" xfId="0" applyFont="1" applyBorder="1" applyAlignment="1">
      <alignment horizontal="center" vertical="top" shrinkToFit="1"/>
    </xf>
    <xf numFmtId="0" fontId="1" fillId="0" borderId="1" xfId="0" applyFont="1" applyBorder="1" applyAlignment="1" applyProtection="1">
      <alignment vertical="top" wrapText="1"/>
      <protection locked="0"/>
    </xf>
    <xf numFmtId="0" fontId="1" fillId="0" borderId="2" xfId="0" applyFont="1" applyBorder="1" applyAlignment="1" applyProtection="1">
      <alignment vertical="top" wrapText="1"/>
      <protection locked="0"/>
    </xf>
    <xf numFmtId="0" fontId="1" fillId="0" borderId="26" xfId="0" applyFont="1" applyBorder="1" applyAlignment="1" applyProtection="1">
      <alignment vertical="top" wrapText="1"/>
      <protection locked="0"/>
    </xf>
    <xf numFmtId="0" fontId="5" fillId="0" borderId="9"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1" fillId="0" borderId="0" xfId="0" applyFont="1" applyAlignment="1">
      <alignment horizontal="left" vertical="center" wrapText="1"/>
    </xf>
    <xf numFmtId="0" fontId="1" fillId="0" borderId="0" xfId="0" applyFont="1" applyAlignment="1">
      <alignment horizontal="right" vertical="center" shrinkToFit="1"/>
    </xf>
    <xf numFmtId="176" fontId="1" fillId="0" borderId="7" xfId="0" applyNumberFormat="1" applyFont="1" applyBorder="1" applyAlignment="1" applyProtection="1">
      <alignment horizontal="center" vertical="center"/>
      <protection locked="0"/>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4" xfId="0" applyFont="1" applyBorder="1" applyAlignment="1" applyProtection="1">
      <alignment horizontal="center" vertical="center"/>
      <protection locked="0"/>
    </xf>
    <xf numFmtId="0" fontId="1"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DJ$43" lockText="1" noThreeD="1"/>
</file>

<file path=xl/ctrlProps/ctrlProp10.xml><?xml version="1.0" encoding="utf-8"?>
<formControlPr xmlns="http://schemas.microsoft.com/office/spreadsheetml/2009/9/main" objectType="CheckBox" fmlaLink="$DI$33" lockText="1" noThreeD="1"/>
</file>

<file path=xl/ctrlProps/ctrlProp11.xml><?xml version="1.0" encoding="utf-8"?>
<formControlPr xmlns="http://schemas.microsoft.com/office/spreadsheetml/2009/9/main" objectType="CheckBox" fmlaLink="$DF$34" lockText="1" noThreeD="1"/>
</file>

<file path=xl/ctrlProps/ctrlProp12.xml><?xml version="1.0" encoding="utf-8"?>
<formControlPr xmlns="http://schemas.microsoft.com/office/spreadsheetml/2009/9/main" objectType="CheckBox" fmlaLink="$DG$34" lockText="1" noThreeD="1"/>
</file>

<file path=xl/ctrlProps/ctrlProp13.xml><?xml version="1.0" encoding="utf-8"?>
<formControlPr xmlns="http://schemas.microsoft.com/office/spreadsheetml/2009/9/main" objectType="CheckBox" fmlaLink="$DH$34" lockText="1" noThreeD="1"/>
</file>

<file path=xl/ctrlProps/ctrlProp14.xml><?xml version="1.0" encoding="utf-8"?>
<formControlPr xmlns="http://schemas.microsoft.com/office/spreadsheetml/2009/9/main" objectType="CheckBox" fmlaLink="$DG$35" lockText="1" noThreeD="1"/>
</file>

<file path=xl/ctrlProps/ctrlProp15.xml><?xml version="1.0" encoding="utf-8"?>
<formControlPr xmlns="http://schemas.microsoft.com/office/spreadsheetml/2009/9/main" objectType="CheckBox" fmlaLink="$DH$35" lockText="1" noThreeD="1"/>
</file>

<file path=xl/ctrlProps/ctrlProp16.xml><?xml version="1.0" encoding="utf-8"?>
<formControlPr xmlns="http://schemas.microsoft.com/office/spreadsheetml/2009/9/main" objectType="CheckBox" fmlaLink="$DI$35" lockText="1" noThreeD="1"/>
</file>

<file path=xl/ctrlProps/ctrlProp17.xml><?xml version="1.0" encoding="utf-8"?>
<formControlPr xmlns="http://schemas.microsoft.com/office/spreadsheetml/2009/9/main" objectType="CheckBox" fmlaLink="$DF$36" lockText="1" noThreeD="1"/>
</file>

<file path=xl/ctrlProps/ctrlProp18.xml><?xml version="1.0" encoding="utf-8"?>
<formControlPr xmlns="http://schemas.microsoft.com/office/spreadsheetml/2009/9/main" objectType="CheckBox" fmlaLink="$DG$36" lockText="1" noThreeD="1"/>
</file>

<file path=xl/ctrlProps/ctrlProp19.xml><?xml version="1.0" encoding="utf-8"?>
<formControlPr xmlns="http://schemas.microsoft.com/office/spreadsheetml/2009/9/main" objectType="CheckBox" fmlaLink="$DH$36" lockText="1" noThreeD="1"/>
</file>

<file path=xl/ctrlProps/ctrlProp2.xml><?xml version="1.0" encoding="utf-8"?>
<formControlPr xmlns="http://schemas.microsoft.com/office/spreadsheetml/2009/9/main" objectType="CheckBox" fmlaLink="$DJ$45" lockText="1" noThreeD="1"/>
</file>

<file path=xl/ctrlProps/ctrlProp20.xml><?xml version="1.0" encoding="utf-8"?>
<formControlPr xmlns="http://schemas.microsoft.com/office/spreadsheetml/2009/9/main" objectType="CheckBox" fmlaLink="$DF$37" lockText="1" noThreeD="1"/>
</file>

<file path=xl/ctrlProps/ctrlProp21.xml><?xml version="1.0" encoding="utf-8"?>
<formControlPr xmlns="http://schemas.microsoft.com/office/spreadsheetml/2009/9/main" objectType="CheckBox" fmlaLink="$DG$37" lockText="1" noThreeD="1"/>
</file>

<file path=xl/ctrlProps/ctrlProp22.xml><?xml version="1.0" encoding="utf-8"?>
<formControlPr xmlns="http://schemas.microsoft.com/office/spreadsheetml/2009/9/main" objectType="CheckBox" fmlaLink="$DH$37" lockText="1" noThreeD="1"/>
</file>

<file path=xl/ctrlProps/ctrlProp23.xml><?xml version="1.0" encoding="utf-8"?>
<formControlPr xmlns="http://schemas.microsoft.com/office/spreadsheetml/2009/9/main" objectType="CheckBox" fmlaLink="$DI$37" lockText="1" noThreeD="1"/>
</file>

<file path=xl/ctrlProps/ctrlProp24.xml><?xml version="1.0" encoding="utf-8"?>
<formControlPr xmlns="http://schemas.microsoft.com/office/spreadsheetml/2009/9/main" objectType="CheckBox" fmlaLink="$DJ$37" lockText="1" noThreeD="1"/>
</file>

<file path=xl/ctrlProps/ctrlProp25.xml><?xml version="1.0" encoding="utf-8"?>
<formControlPr xmlns="http://schemas.microsoft.com/office/spreadsheetml/2009/9/main" objectType="CheckBox" fmlaLink="$DK$37" lockText="1" noThreeD="1"/>
</file>

<file path=xl/ctrlProps/ctrlProp26.xml><?xml version="1.0" encoding="utf-8"?>
<formControlPr xmlns="http://schemas.microsoft.com/office/spreadsheetml/2009/9/main" objectType="CheckBox" fmlaLink="$DL$37" lockText="1" noThreeD="1"/>
</file>

<file path=xl/ctrlProps/ctrlProp27.xml><?xml version="1.0" encoding="utf-8"?>
<formControlPr xmlns="http://schemas.microsoft.com/office/spreadsheetml/2009/9/main" objectType="CheckBox" fmlaLink="$DM$37" lockText="1" noThreeD="1"/>
</file>

<file path=xl/ctrlProps/ctrlProp28.xml><?xml version="1.0" encoding="utf-8"?>
<formControlPr xmlns="http://schemas.microsoft.com/office/spreadsheetml/2009/9/main" objectType="CheckBox" fmlaLink="$DF$35" lockText="1" noThreeD="1"/>
</file>

<file path=xl/ctrlProps/ctrlProp29.xml><?xml version="1.0" encoding="utf-8"?>
<formControlPr xmlns="http://schemas.microsoft.com/office/spreadsheetml/2009/9/main" objectType="CheckBox" fmlaLink="$DF$38" lockText="1" noThreeD="1"/>
</file>

<file path=xl/ctrlProps/ctrlProp3.xml><?xml version="1.0" encoding="utf-8"?>
<formControlPr xmlns="http://schemas.microsoft.com/office/spreadsheetml/2009/9/main" objectType="CheckBox" fmlaLink="$DF$18" lockText="1" noThreeD="1"/>
</file>

<file path=xl/ctrlProps/ctrlProp30.xml><?xml version="1.0" encoding="utf-8"?>
<formControlPr xmlns="http://schemas.microsoft.com/office/spreadsheetml/2009/9/main" objectType="CheckBox" fmlaLink="$DG$38" lockText="1" noThreeD="1"/>
</file>

<file path=xl/ctrlProps/ctrlProp31.xml><?xml version="1.0" encoding="utf-8"?>
<formControlPr xmlns="http://schemas.microsoft.com/office/spreadsheetml/2009/9/main" objectType="CheckBox" fmlaLink="$DH$38" lockText="1" noThreeD="1"/>
</file>

<file path=xl/ctrlProps/ctrlProp32.xml><?xml version="1.0" encoding="utf-8"?>
<formControlPr xmlns="http://schemas.microsoft.com/office/spreadsheetml/2009/9/main" objectType="CheckBox" fmlaLink="$DI$38" lockText="1" noThreeD="1"/>
</file>

<file path=xl/ctrlProps/ctrlProp33.xml><?xml version="1.0" encoding="utf-8"?>
<formControlPr xmlns="http://schemas.microsoft.com/office/spreadsheetml/2009/9/main" objectType="CheckBox" fmlaLink="$DJ$38" lockText="1" noThreeD="1"/>
</file>

<file path=xl/ctrlProps/ctrlProp34.xml><?xml version="1.0" encoding="utf-8"?>
<formControlPr xmlns="http://schemas.microsoft.com/office/spreadsheetml/2009/9/main" objectType="CheckBox" fmlaLink="$DK$38" lockText="1" noThreeD="1"/>
</file>

<file path=xl/ctrlProps/ctrlProp35.xml><?xml version="1.0" encoding="utf-8"?>
<formControlPr xmlns="http://schemas.microsoft.com/office/spreadsheetml/2009/9/main" objectType="CheckBox" fmlaLink="$DL$38" lockText="1" noThreeD="1"/>
</file>

<file path=xl/ctrlProps/ctrlProp36.xml><?xml version="1.0" encoding="utf-8"?>
<formControlPr xmlns="http://schemas.microsoft.com/office/spreadsheetml/2009/9/main" objectType="CheckBox" fmlaLink="$DF$39" lockText="1" noThreeD="1"/>
</file>

<file path=xl/ctrlProps/ctrlProp37.xml><?xml version="1.0" encoding="utf-8"?>
<formControlPr xmlns="http://schemas.microsoft.com/office/spreadsheetml/2009/9/main" objectType="CheckBox" fmlaLink="$DG$39" lockText="1" noThreeD="1"/>
</file>

<file path=xl/ctrlProps/ctrlProp38.xml><?xml version="1.0" encoding="utf-8"?>
<formControlPr xmlns="http://schemas.microsoft.com/office/spreadsheetml/2009/9/main" objectType="CheckBox" fmlaLink="$DH$39" lockText="1" noThreeD="1"/>
</file>

<file path=xl/ctrlProps/ctrlProp39.xml><?xml version="1.0" encoding="utf-8"?>
<formControlPr xmlns="http://schemas.microsoft.com/office/spreadsheetml/2009/9/main" objectType="CheckBox" fmlaLink="$DI$39" lockText="1" noThreeD="1"/>
</file>

<file path=xl/ctrlProps/ctrlProp4.xml><?xml version="1.0" encoding="utf-8"?>
<formControlPr xmlns="http://schemas.microsoft.com/office/spreadsheetml/2009/9/main" objectType="CheckBox" fmlaLink="$DF$19" lockText="1" noThreeD="1"/>
</file>

<file path=xl/ctrlProps/ctrlProp40.xml><?xml version="1.0" encoding="utf-8"?>
<formControlPr xmlns="http://schemas.microsoft.com/office/spreadsheetml/2009/9/main" objectType="CheckBox" fmlaLink="$DJ$39" lockText="1" noThreeD="1"/>
</file>

<file path=xl/ctrlProps/ctrlProp41.xml><?xml version="1.0" encoding="utf-8"?>
<formControlPr xmlns="http://schemas.microsoft.com/office/spreadsheetml/2009/9/main" objectType="CheckBox" fmlaLink="$DK$39" lockText="1" noThreeD="1"/>
</file>

<file path=xl/ctrlProps/ctrlProp42.xml><?xml version="1.0" encoding="utf-8"?>
<formControlPr xmlns="http://schemas.microsoft.com/office/spreadsheetml/2009/9/main" objectType="CheckBox" fmlaLink="$DL$39" lockText="1" noThreeD="1"/>
</file>

<file path=xl/ctrlProps/ctrlProp43.xml><?xml version="1.0" encoding="utf-8"?>
<formControlPr xmlns="http://schemas.microsoft.com/office/spreadsheetml/2009/9/main" objectType="CheckBox" fmlaLink="$DF$40" lockText="1" noThreeD="1"/>
</file>

<file path=xl/ctrlProps/ctrlProp44.xml><?xml version="1.0" encoding="utf-8"?>
<formControlPr xmlns="http://schemas.microsoft.com/office/spreadsheetml/2009/9/main" objectType="CheckBox" fmlaLink="$DG$40" lockText="1" noThreeD="1"/>
</file>

<file path=xl/ctrlProps/ctrlProp45.xml><?xml version="1.0" encoding="utf-8"?>
<formControlPr xmlns="http://schemas.microsoft.com/office/spreadsheetml/2009/9/main" objectType="CheckBox" fmlaLink="$DH$40" lockText="1" noThreeD="1"/>
</file>

<file path=xl/ctrlProps/ctrlProp46.xml><?xml version="1.0" encoding="utf-8"?>
<formControlPr xmlns="http://schemas.microsoft.com/office/spreadsheetml/2009/9/main" objectType="CheckBox" fmlaLink="$DI$40" lockText="1" noThreeD="1"/>
</file>

<file path=xl/ctrlProps/ctrlProp47.xml><?xml version="1.0" encoding="utf-8"?>
<formControlPr xmlns="http://schemas.microsoft.com/office/spreadsheetml/2009/9/main" objectType="CheckBox" fmlaLink="$DF$41" lockText="1" noThreeD="1"/>
</file>

<file path=xl/ctrlProps/ctrlProp48.xml><?xml version="1.0" encoding="utf-8"?>
<formControlPr xmlns="http://schemas.microsoft.com/office/spreadsheetml/2009/9/main" objectType="CheckBox" fmlaLink="$DG$41" lockText="1" noThreeD="1"/>
</file>

<file path=xl/ctrlProps/ctrlProp49.xml><?xml version="1.0" encoding="utf-8"?>
<formControlPr xmlns="http://schemas.microsoft.com/office/spreadsheetml/2009/9/main" objectType="CheckBox" fmlaLink="$DH$41" lockText="1" noThreeD="1"/>
</file>

<file path=xl/ctrlProps/ctrlProp5.xml><?xml version="1.0" encoding="utf-8"?>
<formControlPr xmlns="http://schemas.microsoft.com/office/spreadsheetml/2009/9/main" objectType="CheckBox" fmlaLink="$DG$22" lockText="1" noThreeD="1"/>
</file>

<file path=xl/ctrlProps/ctrlProp50.xml><?xml version="1.0" encoding="utf-8"?>
<formControlPr xmlns="http://schemas.microsoft.com/office/spreadsheetml/2009/9/main" objectType="CheckBox" fmlaLink="$DI$41" lockText="1" noThreeD="1"/>
</file>

<file path=xl/ctrlProps/ctrlProp51.xml><?xml version="1.0" encoding="utf-8"?>
<formControlPr xmlns="http://schemas.microsoft.com/office/spreadsheetml/2009/9/main" objectType="CheckBox" fmlaLink="$DF$43" lockText="1" noThreeD="1"/>
</file>

<file path=xl/ctrlProps/ctrlProp52.xml><?xml version="1.0" encoding="utf-8"?>
<formControlPr xmlns="http://schemas.microsoft.com/office/spreadsheetml/2009/9/main" objectType="CheckBox" fmlaLink="$DG$43" lockText="1" noThreeD="1"/>
</file>

<file path=xl/ctrlProps/ctrlProp53.xml><?xml version="1.0" encoding="utf-8"?>
<formControlPr xmlns="http://schemas.microsoft.com/office/spreadsheetml/2009/9/main" objectType="CheckBox" fmlaLink="$DH$43" lockText="1" noThreeD="1"/>
</file>

<file path=xl/ctrlProps/ctrlProp54.xml><?xml version="1.0" encoding="utf-8"?>
<formControlPr xmlns="http://schemas.microsoft.com/office/spreadsheetml/2009/9/main" objectType="CheckBox" fmlaLink="$DI$43" lockText="1" noThreeD="1"/>
</file>

<file path=xl/ctrlProps/ctrlProp55.xml><?xml version="1.0" encoding="utf-8"?>
<formControlPr xmlns="http://schemas.microsoft.com/office/spreadsheetml/2009/9/main" objectType="CheckBox" fmlaLink="$DF$45" lockText="1" noThreeD="1"/>
</file>

<file path=xl/ctrlProps/ctrlProp56.xml><?xml version="1.0" encoding="utf-8"?>
<formControlPr xmlns="http://schemas.microsoft.com/office/spreadsheetml/2009/9/main" objectType="CheckBox" fmlaLink="$DG$45" lockText="1" noThreeD="1"/>
</file>

<file path=xl/ctrlProps/ctrlProp57.xml><?xml version="1.0" encoding="utf-8"?>
<formControlPr xmlns="http://schemas.microsoft.com/office/spreadsheetml/2009/9/main" objectType="CheckBox" fmlaLink="$DH$45" lockText="1" noThreeD="1"/>
</file>

<file path=xl/ctrlProps/ctrlProp58.xml><?xml version="1.0" encoding="utf-8"?>
<formControlPr xmlns="http://schemas.microsoft.com/office/spreadsheetml/2009/9/main" objectType="CheckBox" fmlaLink="$DI$45" lockText="1" noThreeD="1"/>
</file>

<file path=xl/ctrlProps/ctrlProp59.xml><?xml version="1.0" encoding="utf-8"?>
<formControlPr xmlns="http://schemas.microsoft.com/office/spreadsheetml/2009/9/main" objectType="CheckBox" fmlaLink="$DF$47" lockText="1" noThreeD="1"/>
</file>

<file path=xl/ctrlProps/ctrlProp6.xml><?xml version="1.0" encoding="utf-8"?>
<formControlPr xmlns="http://schemas.microsoft.com/office/spreadsheetml/2009/9/main" objectType="CheckBox" fmlaLink="$DG$24" lockText="1" noThreeD="1"/>
</file>

<file path=xl/ctrlProps/ctrlProp60.xml><?xml version="1.0" encoding="utf-8"?>
<formControlPr xmlns="http://schemas.microsoft.com/office/spreadsheetml/2009/9/main" objectType="CheckBox" fmlaLink="$DG$47" lockText="1" noThreeD="1"/>
</file>

<file path=xl/ctrlProps/ctrlProp61.xml><?xml version="1.0" encoding="utf-8"?>
<formControlPr xmlns="http://schemas.microsoft.com/office/spreadsheetml/2009/9/main" objectType="CheckBox" fmlaLink="$DH$47" lockText="1" noThreeD="1"/>
</file>

<file path=xl/ctrlProps/ctrlProp62.xml><?xml version="1.0" encoding="utf-8"?>
<formControlPr xmlns="http://schemas.microsoft.com/office/spreadsheetml/2009/9/main" objectType="CheckBox" fmlaLink="$DM$47" lockText="1" noThreeD="1"/>
</file>

<file path=xl/ctrlProps/ctrlProp63.xml><?xml version="1.0" encoding="utf-8"?>
<formControlPr xmlns="http://schemas.microsoft.com/office/spreadsheetml/2009/9/main" objectType="CheckBox" fmlaLink="$DI$47" lockText="1" noThreeD="1"/>
</file>

<file path=xl/ctrlProps/ctrlProp64.xml><?xml version="1.0" encoding="utf-8"?>
<formControlPr xmlns="http://schemas.microsoft.com/office/spreadsheetml/2009/9/main" objectType="CheckBox" fmlaLink="$DJ$47" lockText="1" noThreeD="1"/>
</file>

<file path=xl/ctrlProps/ctrlProp65.xml><?xml version="1.0" encoding="utf-8"?>
<formControlPr xmlns="http://schemas.microsoft.com/office/spreadsheetml/2009/9/main" objectType="CheckBox" fmlaLink="$DK$47" lockText="1" noThreeD="1"/>
</file>

<file path=xl/ctrlProps/ctrlProp66.xml><?xml version="1.0" encoding="utf-8"?>
<formControlPr xmlns="http://schemas.microsoft.com/office/spreadsheetml/2009/9/main" objectType="CheckBox" fmlaLink="$DL$47" lockText="1" noThreeD="1"/>
</file>

<file path=xl/ctrlProps/ctrlProp67.xml><?xml version="1.0" encoding="utf-8"?>
<formControlPr xmlns="http://schemas.microsoft.com/office/spreadsheetml/2009/9/main" objectType="CheckBox" fmlaLink="$DN$47" lockText="1" noThreeD="1"/>
</file>

<file path=xl/ctrlProps/ctrlProp68.xml><?xml version="1.0" encoding="utf-8"?>
<formControlPr xmlns="http://schemas.microsoft.com/office/spreadsheetml/2009/9/main" objectType="CheckBox" fmlaLink="$DO$47" lockText="1" noThreeD="1"/>
</file>

<file path=xl/ctrlProps/ctrlProp69.xml><?xml version="1.0" encoding="utf-8"?>
<formControlPr xmlns="http://schemas.microsoft.com/office/spreadsheetml/2009/9/main" objectType="CheckBox" fmlaLink="$DF$53" lockText="1" noThreeD="1"/>
</file>

<file path=xl/ctrlProps/ctrlProp7.xml><?xml version="1.0" encoding="utf-8"?>
<formControlPr xmlns="http://schemas.microsoft.com/office/spreadsheetml/2009/9/main" objectType="CheckBox" fmlaLink="$DF$33" lockText="1" noThreeD="1"/>
</file>

<file path=xl/ctrlProps/ctrlProp70.xml><?xml version="1.0" encoding="utf-8"?>
<formControlPr xmlns="http://schemas.microsoft.com/office/spreadsheetml/2009/9/main" objectType="CheckBox" fmlaLink="$DG$53" lockText="1" noThreeD="1"/>
</file>

<file path=xl/ctrlProps/ctrlProp71.xml><?xml version="1.0" encoding="utf-8"?>
<formControlPr xmlns="http://schemas.microsoft.com/office/spreadsheetml/2009/9/main" objectType="CheckBox" fmlaLink="$DF$59" lockText="1" noThreeD="1"/>
</file>

<file path=xl/ctrlProps/ctrlProp72.xml><?xml version="1.0" encoding="utf-8"?>
<formControlPr xmlns="http://schemas.microsoft.com/office/spreadsheetml/2009/9/main" objectType="CheckBox" fmlaLink="$DG$59" lockText="1" noThreeD="1"/>
</file>

<file path=xl/ctrlProps/ctrlProp73.xml><?xml version="1.0" encoding="utf-8"?>
<formControlPr xmlns="http://schemas.microsoft.com/office/spreadsheetml/2009/9/main" objectType="CheckBox" fmlaLink="$DF$64" lockText="1" noThreeD="1"/>
</file>

<file path=xl/ctrlProps/ctrlProp74.xml><?xml version="1.0" encoding="utf-8"?>
<formControlPr xmlns="http://schemas.microsoft.com/office/spreadsheetml/2009/9/main" objectType="CheckBox" fmlaLink="$DG$64" lockText="1" noThreeD="1"/>
</file>

<file path=xl/ctrlProps/ctrlProp75.xml><?xml version="1.0" encoding="utf-8"?>
<formControlPr xmlns="http://schemas.microsoft.com/office/spreadsheetml/2009/9/main" objectType="CheckBox" fmlaLink="$DH$64" lockText="1" noThreeD="1"/>
</file>

<file path=xl/ctrlProps/ctrlProp76.xml><?xml version="1.0" encoding="utf-8"?>
<formControlPr xmlns="http://schemas.microsoft.com/office/spreadsheetml/2009/9/main" objectType="CheckBox" fmlaLink="$DI$64" lockText="1" noThreeD="1"/>
</file>

<file path=xl/ctrlProps/ctrlProp77.xml><?xml version="1.0" encoding="utf-8"?>
<formControlPr xmlns="http://schemas.microsoft.com/office/spreadsheetml/2009/9/main" objectType="CheckBox" fmlaLink="$DJ$64" lockText="1" noThreeD="1"/>
</file>

<file path=xl/ctrlProps/ctrlProp78.xml><?xml version="1.0" encoding="utf-8"?>
<formControlPr xmlns="http://schemas.microsoft.com/office/spreadsheetml/2009/9/main" objectType="CheckBox" fmlaLink="$DM$64" lockText="1" noThreeD="1"/>
</file>

<file path=xl/ctrlProps/ctrlProp79.xml><?xml version="1.0" encoding="utf-8"?>
<formControlPr xmlns="http://schemas.microsoft.com/office/spreadsheetml/2009/9/main" objectType="CheckBox" fmlaLink="$DL$64" lockText="1" noThreeD="1"/>
</file>

<file path=xl/ctrlProps/ctrlProp8.xml><?xml version="1.0" encoding="utf-8"?>
<formControlPr xmlns="http://schemas.microsoft.com/office/spreadsheetml/2009/9/main" objectType="CheckBox" fmlaLink="$DG$33" lockText="1" noThreeD="1"/>
</file>

<file path=xl/ctrlProps/ctrlProp80.xml><?xml version="1.0" encoding="utf-8"?>
<formControlPr xmlns="http://schemas.microsoft.com/office/spreadsheetml/2009/9/main" objectType="CheckBox" fmlaLink="$DK$64" lockText="1" noThreeD="1"/>
</file>

<file path=xl/ctrlProps/ctrlProp81.xml><?xml version="1.0" encoding="utf-8"?>
<formControlPr xmlns="http://schemas.microsoft.com/office/spreadsheetml/2009/9/main" objectType="CheckBox" fmlaLink="$DN$64" lockText="1" noThreeD="1"/>
</file>

<file path=xl/ctrlProps/ctrlProp82.xml><?xml version="1.0" encoding="utf-8"?>
<formControlPr xmlns="http://schemas.microsoft.com/office/spreadsheetml/2009/9/main" objectType="CheckBox" fmlaLink="$DO$64" lockText="1" noThreeD="1"/>
</file>

<file path=xl/ctrlProps/ctrlProp9.xml><?xml version="1.0" encoding="utf-8"?>
<formControlPr xmlns="http://schemas.microsoft.com/office/spreadsheetml/2009/9/main" objectType="CheckBox" fmlaLink="$DH$33" lockText="1" noThreeD="1"/>
</file>

<file path=xl/drawings/drawing1.xml><?xml version="1.0" encoding="utf-8"?>
<xdr:wsDr xmlns:xdr="http://schemas.openxmlformats.org/drawingml/2006/spreadsheetDrawing" xmlns:a="http://schemas.openxmlformats.org/drawingml/2006/main">
  <xdr:twoCellAnchor>
    <xdr:from>
      <xdr:col>8</xdr:col>
      <xdr:colOff>16564</xdr:colOff>
      <xdr:row>31</xdr:row>
      <xdr:rowOff>40045</xdr:rowOff>
    </xdr:from>
    <xdr:to>
      <xdr:col>8</xdr:col>
      <xdr:colOff>82253</xdr:colOff>
      <xdr:row>33</xdr:row>
      <xdr:rowOff>140634</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a:off x="1286564" y="5244125"/>
          <a:ext cx="65689" cy="436337"/>
        </a:xfrm>
        <a:prstGeom prst="righ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000"/>
        </a:p>
      </xdr:txBody>
    </xdr:sp>
    <xdr:clientData/>
  </xdr:twoCellAnchor>
  <xdr:twoCellAnchor>
    <xdr:from>
      <xdr:col>0</xdr:col>
      <xdr:colOff>92316</xdr:colOff>
      <xdr:row>31</xdr:row>
      <xdr:rowOff>43172</xdr:rowOff>
    </xdr:from>
    <xdr:to>
      <xdr:col>1</xdr:col>
      <xdr:colOff>3175</xdr:colOff>
      <xdr:row>33</xdr:row>
      <xdr:rowOff>139421</xdr:rowOff>
    </xdr:to>
    <xdr:sp macro="" textlink="">
      <xdr:nvSpPr>
        <xdr:cNvPr id="6" name="左大かっこ 5">
          <a:extLst>
            <a:ext uri="{FF2B5EF4-FFF2-40B4-BE49-F238E27FC236}">
              <a16:creationId xmlns:a16="http://schemas.microsoft.com/office/drawing/2014/main" id="{00000000-0008-0000-0000-000006000000}"/>
            </a:ext>
          </a:extLst>
        </xdr:cNvPr>
        <xdr:cNvSpPr/>
      </xdr:nvSpPr>
      <xdr:spPr>
        <a:xfrm>
          <a:off x="194500" y="5247252"/>
          <a:ext cx="56836" cy="431997"/>
        </a:xfrm>
        <a:prstGeom prst="lef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000"/>
        </a:p>
      </xdr:txBody>
    </xdr:sp>
    <xdr:clientData/>
  </xdr:twoCellAnchor>
  <xdr:twoCellAnchor>
    <xdr:from>
      <xdr:col>62</xdr:col>
      <xdr:colOff>33130</xdr:colOff>
      <xdr:row>29</xdr:row>
      <xdr:rowOff>70448</xdr:rowOff>
    </xdr:from>
    <xdr:to>
      <xdr:col>62</xdr:col>
      <xdr:colOff>110574</xdr:colOff>
      <xdr:row>33</xdr:row>
      <xdr:rowOff>128144</xdr:rowOff>
    </xdr:to>
    <xdr:sp macro="" textlink="">
      <xdr:nvSpPr>
        <xdr:cNvPr id="7" name="右大かっこ 6">
          <a:extLst>
            <a:ext uri="{FF2B5EF4-FFF2-40B4-BE49-F238E27FC236}">
              <a16:creationId xmlns:a16="http://schemas.microsoft.com/office/drawing/2014/main" id="{00000000-0008-0000-0000-000007000000}"/>
            </a:ext>
          </a:extLst>
        </xdr:cNvPr>
        <xdr:cNvSpPr/>
      </xdr:nvSpPr>
      <xdr:spPr>
        <a:xfrm>
          <a:off x="1297392" y="13325117"/>
          <a:ext cx="77444" cy="746250"/>
        </a:xfrm>
        <a:prstGeom prst="righ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000"/>
        </a:p>
      </xdr:txBody>
    </xdr:sp>
    <xdr:clientData/>
  </xdr:twoCellAnchor>
  <xdr:twoCellAnchor>
    <xdr:from>
      <xdr:col>54</xdr:col>
      <xdr:colOff>59155</xdr:colOff>
      <xdr:row>29</xdr:row>
      <xdr:rowOff>71653</xdr:rowOff>
    </xdr:from>
    <xdr:to>
      <xdr:col>54</xdr:col>
      <xdr:colOff>134494</xdr:colOff>
      <xdr:row>33</xdr:row>
      <xdr:rowOff>123279</xdr:rowOff>
    </xdr:to>
    <xdr:sp macro="" textlink="">
      <xdr:nvSpPr>
        <xdr:cNvPr id="8" name="左大かっこ 7">
          <a:extLst>
            <a:ext uri="{FF2B5EF4-FFF2-40B4-BE49-F238E27FC236}">
              <a16:creationId xmlns:a16="http://schemas.microsoft.com/office/drawing/2014/main" id="{00000000-0008-0000-0000-000008000000}"/>
            </a:ext>
          </a:extLst>
        </xdr:cNvPr>
        <xdr:cNvSpPr/>
      </xdr:nvSpPr>
      <xdr:spPr>
        <a:xfrm>
          <a:off x="160525" y="13326322"/>
          <a:ext cx="75339" cy="740180"/>
        </a:xfrm>
        <a:prstGeom prst="lef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000"/>
        </a:p>
      </xdr:txBody>
    </xdr:sp>
    <xdr:clientData/>
  </xdr:twoCellAnchor>
  <mc:AlternateContent xmlns:mc="http://schemas.openxmlformats.org/markup-compatibility/2006">
    <mc:Choice xmlns:a14="http://schemas.microsoft.com/office/drawing/2010/main" Requires="a14">
      <xdr:twoCellAnchor editAs="oneCell">
        <xdr:from>
          <xdr:col>54</xdr:col>
          <xdr:colOff>114300</xdr:colOff>
          <xdr:row>20</xdr:row>
          <xdr:rowOff>0</xdr:rowOff>
        </xdr:from>
        <xdr:to>
          <xdr:col>62</xdr:col>
          <xdr:colOff>12700</xdr:colOff>
          <xdr:row>21</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症状無し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114300</xdr:colOff>
          <xdr:row>22</xdr:row>
          <xdr:rowOff>171450</xdr:rowOff>
        </xdr:from>
        <xdr:to>
          <xdr:col>62</xdr:col>
          <xdr:colOff>12700</xdr:colOff>
          <xdr:row>24</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問題行動無し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88900</xdr:colOff>
          <xdr:row>22</xdr:row>
          <xdr:rowOff>184150</xdr:rowOff>
        </xdr:from>
        <xdr:to>
          <xdr:col>26</xdr:col>
          <xdr:colOff>38100</xdr:colOff>
          <xdr:row>24</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22</xdr:row>
          <xdr:rowOff>184150</xdr:rowOff>
        </xdr:from>
        <xdr:to>
          <xdr:col>38</xdr:col>
          <xdr:colOff>63500</xdr:colOff>
          <xdr:row>24</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120650</xdr:colOff>
          <xdr:row>24</xdr:row>
          <xdr:rowOff>6350</xdr:rowOff>
        </xdr:from>
        <xdr:to>
          <xdr:col>38</xdr:col>
          <xdr:colOff>19050</xdr:colOff>
          <xdr:row>25</xdr:row>
          <xdr:rowOff>12700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24</xdr:row>
          <xdr:rowOff>31750</xdr:rowOff>
        </xdr:from>
        <xdr:to>
          <xdr:col>52</xdr:col>
          <xdr:colOff>0</xdr:colOff>
          <xdr:row>25</xdr:row>
          <xdr:rowOff>12700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48</xdr:row>
          <xdr:rowOff>0</xdr:rowOff>
        </xdr:from>
        <xdr:to>
          <xdr:col>17</xdr:col>
          <xdr:colOff>69850</xdr:colOff>
          <xdr:row>49</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48</xdr:row>
          <xdr:rowOff>0</xdr:rowOff>
        </xdr:from>
        <xdr:to>
          <xdr:col>24</xdr:col>
          <xdr:colOff>50800</xdr:colOff>
          <xdr:row>49</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95250</xdr:colOff>
          <xdr:row>48</xdr:row>
          <xdr:rowOff>12700</xdr:rowOff>
        </xdr:from>
        <xdr:to>
          <xdr:col>33</xdr:col>
          <xdr:colOff>12700</xdr:colOff>
          <xdr:row>48</xdr:row>
          <xdr:rowOff>152400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48</xdr:row>
          <xdr:rowOff>6350</xdr:rowOff>
        </xdr:from>
        <xdr:to>
          <xdr:col>39</xdr:col>
          <xdr:colOff>114300</xdr:colOff>
          <xdr:row>49</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49</xdr:row>
          <xdr:rowOff>6350</xdr:rowOff>
        </xdr:from>
        <xdr:to>
          <xdr:col>20</xdr:col>
          <xdr:colOff>63500</xdr:colOff>
          <xdr:row>50</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49</xdr:row>
          <xdr:rowOff>12700</xdr:rowOff>
        </xdr:from>
        <xdr:to>
          <xdr:col>28</xdr:col>
          <xdr:colOff>114300</xdr:colOff>
          <xdr:row>50</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49</xdr:row>
          <xdr:rowOff>6350</xdr:rowOff>
        </xdr:from>
        <xdr:to>
          <xdr:col>35</xdr:col>
          <xdr:colOff>101600</xdr:colOff>
          <xdr:row>50</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51</xdr:row>
          <xdr:rowOff>0</xdr:rowOff>
        </xdr:from>
        <xdr:to>
          <xdr:col>25</xdr:col>
          <xdr:colOff>101600</xdr:colOff>
          <xdr:row>52</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95250</xdr:colOff>
          <xdr:row>51</xdr:row>
          <xdr:rowOff>12700</xdr:rowOff>
        </xdr:from>
        <xdr:to>
          <xdr:col>32</xdr:col>
          <xdr:colOff>12700</xdr:colOff>
          <xdr:row>52</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50</xdr:row>
          <xdr:rowOff>139700</xdr:rowOff>
        </xdr:from>
        <xdr:to>
          <xdr:col>38</xdr:col>
          <xdr:colOff>38100</xdr:colOff>
          <xdr:row>52</xdr:row>
          <xdr:rowOff>12700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52</xdr:row>
          <xdr:rowOff>139700</xdr:rowOff>
        </xdr:from>
        <xdr:to>
          <xdr:col>14</xdr:col>
          <xdr:colOff>38100</xdr:colOff>
          <xdr:row>54</xdr:row>
          <xdr:rowOff>12700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52</xdr:row>
          <xdr:rowOff>139700</xdr:rowOff>
        </xdr:from>
        <xdr:to>
          <xdr:col>22</xdr:col>
          <xdr:colOff>38100</xdr:colOff>
          <xdr:row>54</xdr:row>
          <xdr:rowOff>12700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95250</xdr:colOff>
          <xdr:row>52</xdr:row>
          <xdr:rowOff>139700</xdr:rowOff>
        </xdr:from>
        <xdr:to>
          <xdr:col>31</xdr:col>
          <xdr:colOff>38100</xdr:colOff>
          <xdr:row>54</xdr:row>
          <xdr:rowOff>12700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6</xdr:row>
          <xdr:rowOff>0</xdr:rowOff>
        </xdr:from>
        <xdr:to>
          <xdr:col>69</xdr:col>
          <xdr:colOff>12700</xdr:colOff>
          <xdr:row>7</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72</xdr:col>
          <xdr:colOff>95250</xdr:colOff>
          <xdr:row>6</xdr:row>
          <xdr:rowOff>6350</xdr:rowOff>
        </xdr:from>
        <xdr:to>
          <xdr:col>79</xdr:col>
          <xdr:colOff>38100</xdr:colOff>
          <xdr:row>7</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95250</xdr:colOff>
          <xdr:row>6</xdr:row>
          <xdr:rowOff>0</xdr:rowOff>
        </xdr:from>
        <xdr:to>
          <xdr:col>88</xdr:col>
          <xdr:colOff>31750</xdr:colOff>
          <xdr:row>6</xdr:row>
          <xdr:rowOff>139700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6</xdr:row>
          <xdr:rowOff>0</xdr:rowOff>
        </xdr:from>
        <xdr:to>
          <xdr:col>95</xdr:col>
          <xdr:colOff>63500</xdr:colOff>
          <xdr:row>7</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96</xdr:col>
          <xdr:colOff>95250</xdr:colOff>
          <xdr:row>5</xdr:row>
          <xdr:rowOff>152400</xdr:rowOff>
        </xdr:from>
        <xdr:to>
          <xdr:col>103</xdr:col>
          <xdr:colOff>12700</xdr:colOff>
          <xdr:row>7</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7</xdr:row>
          <xdr:rowOff>6350</xdr:rowOff>
        </xdr:from>
        <xdr:to>
          <xdr:col>71</xdr:col>
          <xdr:colOff>63500</xdr:colOff>
          <xdr:row>8</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72</xdr:col>
          <xdr:colOff>95250</xdr:colOff>
          <xdr:row>7</xdr:row>
          <xdr:rowOff>6350</xdr:rowOff>
        </xdr:from>
        <xdr:to>
          <xdr:col>79</xdr:col>
          <xdr:colOff>82550</xdr:colOff>
          <xdr:row>7</xdr:row>
          <xdr:rowOff>139700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95250</xdr:colOff>
          <xdr:row>7</xdr:row>
          <xdr:rowOff>6350</xdr:rowOff>
        </xdr:from>
        <xdr:to>
          <xdr:col>87</xdr:col>
          <xdr:colOff>12700</xdr:colOff>
          <xdr:row>8</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51</xdr:row>
          <xdr:rowOff>0</xdr:rowOff>
        </xdr:from>
        <xdr:to>
          <xdr:col>17</xdr:col>
          <xdr:colOff>19050</xdr:colOff>
          <xdr:row>52</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9</xdr:row>
          <xdr:rowOff>0</xdr:rowOff>
        </xdr:from>
        <xdr:to>
          <xdr:col>72</xdr:col>
          <xdr:colOff>63500</xdr:colOff>
          <xdr:row>10</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72</xdr:col>
          <xdr:colOff>95250</xdr:colOff>
          <xdr:row>8</xdr:row>
          <xdr:rowOff>171450</xdr:rowOff>
        </xdr:from>
        <xdr:to>
          <xdr:col>79</xdr:col>
          <xdr:colOff>82550</xdr:colOff>
          <xdr:row>10</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95250</xdr:colOff>
          <xdr:row>9</xdr:row>
          <xdr:rowOff>0</xdr:rowOff>
        </xdr:from>
        <xdr:to>
          <xdr:col>88</xdr:col>
          <xdr:colOff>31750</xdr:colOff>
          <xdr:row>9</xdr:row>
          <xdr:rowOff>139700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9</xdr:row>
          <xdr:rowOff>6350</xdr:rowOff>
        </xdr:from>
        <xdr:to>
          <xdr:col>95</xdr:col>
          <xdr:colOff>12700</xdr:colOff>
          <xdr:row>10</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96</xdr:col>
          <xdr:colOff>95250</xdr:colOff>
          <xdr:row>9</xdr:row>
          <xdr:rowOff>0</xdr:rowOff>
        </xdr:from>
        <xdr:to>
          <xdr:col>103</xdr:col>
          <xdr:colOff>107950</xdr:colOff>
          <xdr:row>10</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10</xdr:row>
          <xdr:rowOff>12700</xdr:rowOff>
        </xdr:from>
        <xdr:to>
          <xdr:col>78</xdr:col>
          <xdr:colOff>38100</xdr:colOff>
          <xdr:row>11</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95250</xdr:colOff>
          <xdr:row>10</xdr:row>
          <xdr:rowOff>6350</xdr:rowOff>
        </xdr:from>
        <xdr:to>
          <xdr:col>87</xdr:col>
          <xdr:colOff>31750</xdr:colOff>
          <xdr:row>11</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12</xdr:row>
          <xdr:rowOff>0</xdr:rowOff>
        </xdr:from>
        <xdr:to>
          <xdr:col>71</xdr:col>
          <xdr:colOff>38100</xdr:colOff>
          <xdr:row>13</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72</xdr:col>
          <xdr:colOff>95250</xdr:colOff>
          <xdr:row>12</xdr:row>
          <xdr:rowOff>0</xdr:rowOff>
        </xdr:from>
        <xdr:to>
          <xdr:col>79</xdr:col>
          <xdr:colOff>63500</xdr:colOff>
          <xdr:row>13</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95250</xdr:colOff>
          <xdr:row>12</xdr:row>
          <xdr:rowOff>0</xdr:rowOff>
        </xdr:from>
        <xdr:to>
          <xdr:col>86</xdr:col>
          <xdr:colOff>50800</xdr:colOff>
          <xdr:row>13</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12</xdr:row>
          <xdr:rowOff>6350</xdr:rowOff>
        </xdr:from>
        <xdr:to>
          <xdr:col>93</xdr:col>
          <xdr:colOff>50800</xdr:colOff>
          <xdr:row>13</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96</xdr:col>
          <xdr:colOff>95250</xdr:colOff>
          <xdr:row>12</xdr:row>
          <xdr:rowOff>0</xdr:rowOff>
        </xdr:from>
        <xdr:to>
          <xdr:col>105</xdr:col>
          <xdr:colOff>31750</xdr:colOff>
          <xdr:row>13</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12</xdr:row>
          <xdr:rowOff>158750</xdr:rowOff>
        </xdr:from>
        <xdr:to>
          <xdr:col>72</xdr:col>
          <xdr:colOff>107950</xdr:colOff>
          <xdr:row>14</xdr:row>
          <xdr:rowOff>12700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73</xdr:col>
          <xdr:colOff>95250</xdr:colOff>
          <xdr:row>13</xdr:row>
          <xdr:rowOff>0</xdr:rowOff>
        </xdr:from>
        <xdr:to>
          <xdr:col>78</xdr:col>
          <xdr:colOff>107950</xdr:colOff>
          <xdr:row>14</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15</xdr:row>
          <xdr:rowOff>6350</xdr:rowOff>
        </xdr:from>
        <xdr:to>
          <xdr:col>70</xdr:col>
          <xdr:colOff>82550</xdr:colOff>
          <xdr:row>16</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72</xdr:col>
          <xdr:colOff>95250</xdr:colOff>
          <xdr:row>15</xdr:row>
          <xdr:rowOff>0</xdr:rowOff>
        </xdr:from>
        <xdr:to>
          <xdr:col>81</xdr:col>
          <xdr:colOff>50800</xdr:colOff>
          <xdr:row>16</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95250</xdr:colOff>
          <xdr:row>14</xdr:row>
          <xdr:rowOff>171450</xdr:rowOff>
        </xdr:from>
        <xdr:to>
          <xdr:col>86</xdr:col>
          <xdr:colOff>50800</xdr:colOff>
          <xdr:row>16</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15</xdr:row>
          <xdr:rowOff>0</xdr:rowOff>
        </xdr:from>
        <xdr:to>
          <xdr:col>94</xdr:col>
          <xdr:colOff>31750</xdr:colOff>
          <xdr:row>16</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17</xdr:row>
          <xdr:rowOff>0</xdr:rowOff>
        </xdr:from>
        <xdr:to>
          <xdr:col>69</xdr:col>
          <xdr:colOff>38100</xdr:colOff>
          <xdr:row>18</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72</xdr:col>
          <xdr:colOff>95250</xdr:colOff>
          <xdr:row>17</xdr:row>
          <xdr:rowOff>0</xdr:rowOff>
        </xdr:from>
        <xdr:to>
          <xdr:col>77</xdr:col>
          <xdr:colOff>50800</xdr:colOff>
          <xdr:row>18</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95250</xdr:colOff>
          <xdr:row>16</xdr:row>
          <xdr:rowOff>158750</xdr:rowOff>
        </xdr:from>
        <xdr:to>
          <xdr:col>86</xdr:col>
          <xdr:colOff>38100</xdr:colOff>
          <xdr:row>18</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16</xdr:row>
          <xdr:rowOff>171450</xdr:rowOff>
        </xdr:from>
        <xdr:to>
          <xdr:col>94</xdr:col>
          <xdr:colOff>12700</xdr:colOff>
          <xdr:row>18</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19</xdr:row>
          <xdr:rowOff>0</xdr:rowOff>
        </xdr:from>
        <xdr:to>
          <xdr:col>73</xdr:col>
          <xdr:colOff>63500</xdr:colOff>
          <xdr:row>20</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73</xdr:col>
          <xdr:colOff>95250</xdr:colOff>
          <xdr:row>19</xdr:row>
          <xdr:rowOff>0</xdr:rowOff>
        </xdr:from>
        <xdr:to>
          <xdr:col>80</xdr:col>
          <xdr:colOff>38100</xdr:colOff>
          <xdr:row>20</xdr:row>
          <xdr:rowOff>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95250</xdr:colOff>
          <xdr:row>18</xdr:row>
          <xdr:rowOff>158750</xdr:rowOff>
        </xdr:from>
        <xdr:to>
          <xdr:col>88</xdr:col>
          <xdr:colOff>38100</xdr:colOff>
          <xdr:row>20</xdr:row>
          <xdr:rowOff>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20</xdr:row>
          <xdr:rowOff>12700</xdr:rowOff>
        </xdr:from>
        <xdr:to>
          <xdr:col>69</xdr:col>
          <xdr:colOff>107950</xdr:colOff>
          <xdr:row>21</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22</xdr:row>
          <xdr:rowOff>0</xdr:rowOff>
        </xdr:from>
        <xdr:to>
          <xdr:col>69</xdr:col>
          <xdr:colOff>31750</xdr:colOff>
          <xdr:row>23</xdr:row>
          <xdr:rowOff>12700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72</xdr:col>
          <xdr:colOff>95250</xdr:colOff>
          <xdr:row>22</xdr:row>
          <xdr:rowOff>6350</xdr:rowOff>
        </xdr:from>
        <xdr:to>
          <xdr:col>77</xdr:col>
          <xdr:colOff>12700</xdr:colOff>
          <xdr:row>23</xdr:row>
          <xdr:rowOff>12700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95250</xdr:colOff>
          <xdr:row>22</xdr:row>
          <xdr:rowOff>0</xdr:rowOff>
        </xdr:from>
        <xdr:to>
          <xdr:col>88</xdr:col>
          <xdr:colOff>38100</xdr:colOff>
          <xdr:row>23</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21</xdr:row>
          <xdr:rowOff>158750</xdr:rowOff>
        </xdr:from>
        <xdr:to>
          <xdr:col>94</xdr:col>
          <xdr:colOff>12700</xdr:colOff>
          <xdr:row>23</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23</xdr:row>
          <xdr:rowOff>171450</xdr:rowOff>
        </xdr:from>
        <xdr:to>
          <xdr:col>74</xdr:col>
          <xdr:colOff>31750</xdr:colOff>
          <xdr:row>25</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76</xdr:col>
          <xdr:colOff>95250</xdr:colOff>
          <xdr:row>24</xdr:row>
          <xdr:rowOff>0</xdr:rowOff>
        </xdr:from>
        <xdr:to>
          <xdr:col>87</xdr:col>
          <xdr:colOff>88900</xdr:colOff>
          <xdr:row>25</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23</xdr:row>
          <xdr:rowOff>165100</xdr:rowOff>
        </xdr:from>
        <xdr:to>
          <xdr:col>95</xdr:col>
          <xdr:colOff>82550</xdr:colOff>
          <xdr:row>24</xdr:row>
          <xdr:rowOff>139700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26</xdr:row>
          <xdr:rowOff>19050</xdr:rowOff>
        </xdr:from>
        <xdr:to>
          <xdr:col>72</xdr:col>
          <xdr:colOff>82550</xdr:colOff>
          <xdr:row>27</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25</xdr:row>
          <xdr:rowOff>19050</xdr:rowOff>
        </xdr:from>
        <xdr:to>
          <xdr:col>77</xdr:col>
          <xdr:colOff>31750</xdr:colOff>
          <xdr:row>26</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78</xdr:col>
          <xdr:colOff>95250</xdr:colOff>
          <xdr:row>25</xdr:row>
          <xdr:rowOff>0</xdr:rowOff>
        </xdr:from>
        <xdr:to>
          <xdr:col>85</xdr:col>
          <xdr:colOff>107950</xdr:colOff>
          <xdr:row>26</xdr:row>
          <xdr:rowOff>12700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25</xdr:row>
          <xdr:rowOff>0</xdr:rowOff>
        </xdr:from>
        <xdr:to>
          <xdr:col>94</xdr:col>
          <xdr:colOff>82550</xdr:colOff>
          <xdr:row>26</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96</xdr:col>
          <xdr:colOff>95250</xdr:colOff>
          <xdr:row>25</xdr:row>
          <xdr:rowOff>12700</xdr:rowOff>
        </xdr:from>
        <xdr:to>
          <xdr:col>104</xdr:col>
          <xdr:colOff>31750</xdr:colOff>
          <xdr:row>26</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76</xdr:col>
          <xdr:colOff>95250</xdr:colOff>
          <xdr:row>26</xdr:row>
          <xdr:rowOff>0</xdr:rowOff>
        </xdr:from>
        <xdr:to>
          <xdr:col>85</xdr:col>
          <xdr:colOff>0</xdr:colOff>
          <xdr:row>27</xdr:row>
          <xdr:rowOff>12700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26</xdr:row>
          <xdr:rowOff>12700</xdr:rowOff>
        </xdr:from>
        <xdr:to>
          <xdr:col>94</xdr:col>
          <xdr:colOff>82550</xdr:colOff>
          <xdr:row>27</xdr:row>
          <xdr:rowOff>12700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38</xdr:row>
          <xdr:rowOff>0</xdr:rowOff>
        </xdr:from>
        <xdr:to>
          <xdr:col>85</xdr:col>
          <xdr:colOff>19050</xdr:colOff>
          <xdr:row>39</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39</xdr:row>
          <xdr:rowOff>0</xdr:rowOff>
        </xdr:from>
        <xdr:to>
          <xdr:col>85</xdr:col>
          <xdr:colOff>31750</xdr:colOff>
          <xdr:row>40</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40</xdr:row>
          <xdr:rowOff>0</xdr:rowOff>
        </xdr:from>
        <xdr:to>
          <xdr:col>85</xdr:col>
          <xdr:colOff>31750</xdr:colOff>
          <xdr:row>41</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41</xdr:row>
          <xdr:rowOff>0</xdr:rowOff>
        </xdr:from>
        <xdr:to>
          <xdr:col>85</xdr:col>
          <xdr:colOff>0</xdr:colOff>
          <xdr:row>42</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95250</xdr:colOff>
          <xdr:row>46</xdr:row>
          <xdr:rowOff>0</xdr:rowOff>
        </xdr:from>
        <xdr:to>
          <xdr:col>69</xdr:col>
          <xdr:colOff>82550</xdr:colOff>
          <xdr:row>47</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95250</xdr:colOff>
          <xdr:row>46</xdr:row>
          <xdr:rowOff>0</xdr:rowOff>
        </xdr:from>
        <xdr:to>
          <xdr:col>76</xdr:col>
          <xdr:colOff>50800</xdr:colOff>
          <xdr:row>47</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19050</xdr:colOff>
          <xdr:row>45</xdr:row>
          <xdr:rowOff>146050</xdr:rowOff>
        </xdr:from>
        <xdr:to>
          <xdr:col>84</xdr:col>
          <xdr:colOff>88900</xdr:colOff>
          <xdr:row>47</xdr:row>
          <xdr:rowOff>31750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86</xdr:col>
          <xdr:colOff>6350</xdr:colOff>
          <xdr:row>45</xdr:row>
          <xdr:rowOff>146050</xdr:rowOff>
        </xdr:from>
        <xdr:to>
          <xdr:col>89</xdr:col>
          <xdr:colOff>82550</xdr:colOff>
          <xdr:row>47</xdr:row>
          <xdr:rowOff>31750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91</xdr:col>
          <xdr:colOff>95250</xdr:colOff>
          <xdr:row>46</xdr:row>
          <xdr:rowOff>0</xdr:rowOff>
        </xdr:from>
        <xdr:to>
          <xdr:col>98</xdr:col>
          <xdr:colOff>63500</xdr:colOff>
          <xdr:row>47</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91</xdr:col>
          <xdr:colOff>95250</xdr:colOff>
          <xdr:row>47</xdr:row>
          <xdr:rowOff>0</xdr:rowOff>
        </xdr:from>
        <xdr:to>
          <xdr:col>102</xdr:col>
          <xdr:colOff>63500</xdr:colOff>
          <xdr:row>48</xdr:row>
          <xdr:rowOff>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77</xdr:col>
          <xdr:colOff>95250</xdr:colOff>
          <xdr:row>47</xdr:row>
          <xdr:rowOff>0</xdr:rowOff>
        </xdr:from>
        <xdr:to>
          <xdr:col>85</xdr:col>
          <xdr:colOff>0</xdr:colOff>
          <xdr:row>48</xdr:row>
          <xdr:rowOff>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95250</xdr:colOff>
          <xdr:row>46</xdr:row>
          <xdr:rowOff>165100</xdr:rowOff>
        </xdr:from>
        <xdr:to>
          <xdr:col>70</xdr:col>
          <xdr:colOff>38100</xdr:colOff>
          <xdr:row>48</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95250</xdr:colOff>
          <xdr:row>48</xdr:row>
          <xdr:rowOff>6350</xdr:rowOff>
        </xdr:from>
        <xdr:to>
          <xdr:col>76</xdr:col>
          <xdr:colOff>63500</xdr:colOff>
          <xdr:row>49</xdr:row>
          <xdr:rowOff>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95250</xdr:colOff>
          <xdr:row>49</xdr:row>
          <xdr:rowOff>6350</xdr:rowOff>
        </xdr:from>
        <xdr:to>
          <xdr:col>71</xdr:col>
          <xdr:colOff>63500</xdr:colOff>
          <xdr:row>50</xdr:row>
          <xdr:rowOff>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61" Type="http://schemas.openxmlformats.org/officeDocument/2006/relationships/ctrlProp" Target="../ctrlProps/ctrlProp58.xml"/><Relationship Id="rId82" Type="http://schemas.openxmlformats.org/officeDocument/2006/relationships/ctrlProp" Target="../ctrlProps/ctrlProp7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3F2BF-5FAC-4A21-9C1E-9E1D500AB8B9}">
  <dimension ref="A1:HL119"/>
  <sheetViews>
    <sheetView showGridLines="0" tabSelected="1" view="pageBreakPreview" zoomScale="80" zoomScaleNormal="120" zoomScaleSheetLayoutView="80" workbookViewId="0">
      <selection activeCell="J26" sqref="J26:X27"/>
    </sheetView>
  </sheetViews>
  <sheetFormatPr defaultColWidth="9" defaultRowHeight="12.5"/>
  <cols>
    <col min="1" max="9" width="2.1796875" style="1" customWidth="1"/>
    <col min="10" max="53" width="1.7265625" style="1" customWidth="1"/>
    <col min="54" max="54" width="1.453125" style="1" customWidth="1"/>
    <col min="55" max="63" width="2.1796875" style="1" customWidth="1"/>
    <col min="64" max="106" width="1.7265625" style="1" customWidth="1"/>
    <col min="107" max="107" width="1.453125" style="1" customWidth="1"/>
    <col min="108" max="108" width="1.7265625" style="1" customWidth="1"/>
    <col min="109" max="109" width="15.81640625" style="41" customWidth="1"/>
    <col min="110" max="110" width="9.81640625" style="42" bestFit="1" customWidth="1"/>
    <col min="111" max="119" width="9.81640625" style="43" customWidth="1"/>
    <col min="120" max="120" width="13" style="43" bestFit="1" customWidth="1"/>
    <col min="121" max="145" width="9" style="1" customWidth="1"/>
    <col min="146" max="16384" width="9" style="1"/>
  </cols>
  <sheetData>
    <row r="1" spans="1:220" ht="13.5" customHeight="1">
      <c r="A1" s="62" t="s">
        <v>105</v>
      </c>
      <c r="AZ1" s="2"/>
      <c r="DG1" s="44" t="s">
        <v>106</v>
      </c>
      <c r="DH1" s="65"/>
      <c r="DI1" s="52" t="str">
        <f>TEXT(DF5,"ggge年m月d日")</f>
        <v>【未入力】</v>
      </c>
      <c r="DJ1" s="52" t="str">
        <f>DF6</f>
        <v>【未入力】</v>
      </c>
      <c r="DK1" s="52" t="str">
        <f>DF7</f>
        <v>【未入力】</v>
      </c>
      <c r="DL1" s="52" t="str">
        <f>DF8</f>
        <v>【未入力】</v>
      </c>
      <c r="DM1" s="52" t="str">
        <f>DF9</f>
        <v>【未入力】</v>
      </c>
      <c r="DN1" s="52" t="str">
        <f>DF10</f>
        <v>【未入力】</v>
      </c>
      <c r="DO1" s="52" t="str">
        <f>TEXT(DF11,"ggge年m月d日")</f>
        <v>【未入力】</v>
      </c>
      <c r="DP1" s="52" t="str">
        <f>DF12</f>
        <v>【未入力】</v>
      </c>
      <c r="DQ1" s="52" t="str">
        <f>TEXT(DF13,"ggge年m月d日")</f>
        <v>【未入力】</v>
      </c>
      <c r="DR1" s="52" t="str">
        <f>TEXT(DF14,"ggge年m月d日")</f>
        <v>【未入力】</v>
      </c>
      <c r="DS1" s="63" t="str">
        <f>DF15</f>
        <v>【未入力】</v>
      </c>
      <c r="DT1" s="63" t="str">
        <f>DF16</f>
        <v>【未入力】</v>
      </c>
      <c r="DU1" s="63" t="str">
        <f>IF(DF18=TRUE,"有り","")</f>
        <v/>
      </c>
      <c r="DV1" s="63" t="str">
        <f>IF(DF19=TRUE,"無し","")</f>
        <v/>
      </c>
      <c r="DW1" s="52" t="str">
        <f>DF20</f>
        <v>【未入力】</v>
      </c>
      <c r="DX1" s="52" t="str">
        <f>DF21</f>
        <v>【未入力】</v>
      </c>
      <c r="DY1" s="52" t="str">
        <f>DF22</f>
        <v>【未入力】</v>
      </c>
      <c r="DZ1" s="52" t="str">
        <f>DF23</f>
        <v>【未入力】</v>
      </c>
      <c r="EA1" s="52" t="str">
        <f>DF24</f>
        <v>【未入力】</v>
      </c>
      <c r="EB1" s="52" t="str">
        <f>DF25</f>
        <v>【未入力】</v>
      </c>
      <c r="EC1" s="52" t="str">
        <f>DF26</f>
        <v>【未入力】</v>
      </c>
      <c r="ED1" s="52" t="str">
        <f>DF27&amp;"("&amp;DF28&amp;")"</f>
        <v>()</v>
      </c>
      <c r="EE1" s="52" t="str">
        <f>DF29&amp;"("&amp;DF30&amp;")"</f>
        <v>()</v>
      </c>
      <c r="EF1" s="52" t="str">
        <f>"計"&amp;DF31&amp;"回"</f>
        <v>計【未入力】回</v>
      </c>
      <c r="EG1" s="52" t="str">
        <f>IF(DF33=TRUE,"意識混濁","")</f>
        <v/>
      </c>
      <c r="EH1" s="52" t="str">
        <f>IF(DG33=TRUE,"せん妄","")</f>
        <v/>
      </c>
      <c r="EI1" s="52" t="str">
        <f>IF(DH33=TRUE,"もうろう","")</f>
        <v/>
      </c>
      <c r="EJ1" s="52" t="str">
        <f>IF(DJ33=0,"",DJ33)</f>
        <v/>
      </c>
      <c r="EK1" s="52" t="str">
        <f>IF(DF34=TRUE,"軽度障害","")</f>
        <v/>
      </c>
      <c r="EL1" s="52" t="str">
        <f>IF(DG34=TRUE,"中等度障害","")</f>
        <v/>
      </c>
      <c r="EM1" s="52" t="str">
        <f>IF(DH34=TRUE,"重度障害","")</f>
        <v/>
      </c>
      <c r="EN1" s="52" t="str">
        <f>IF(DF35=TRUE,"記銘障害","")</f>
        <v/>
      </c>
      <c r="EO1" s="52" t="str">
        <f>IF(DG35=TRUE,"見当識障害","")</f>
        <v/>
      </c>
      <c r="EP1" s="52" t="str">
        <f>IF(DH35=TRUE,"健忘","")</f>
        <v/>
      </c>
      <c r="EQ1" s="52" t="str">
        <f>IF(DJ35=0,"",DJ35)</f>
        <v/>
      </c>
      <c r="ER1" s="52" t="str">
        <f>IF(DF36=TRUE,"幻聴","")</f>
        <v/>
      </c>
      <c r="ES1" s="52" t="str">
        <f>IF(DG36=TRUE,"幻視","")</f>
        <v/>
      </c>
      <c r="ET1" s="52" t="str">
        <f>IF(DI36=0,"",DI36)</f>
        <v/>
      </c>
      <c r="EU1" s="52" t="str">
        <f>IF(DF37=TRUE,"妄想","")</f>
        <v/>
      </c>
      <c r="EV1" s="52" t="str">
        <f>IF(DG37=TRUE,"思考途絶","")</f>
        <v/>
      </c>
      <c r="EW1" s="52" t="str">
        <f>IF(DH37=TRUE,"連合弛緩","")</f>
        <v/>
      </c>
      <c r="EX1" s="52" t="str">
        <f>IF(DI37=TRUE,"滅裂思考","")</f>
        <v/>
      </c>
      <c r="EY1" s="52" t="str">
        <f>IF(DJ37=TRUE,"思考奔逸","")</f>
        <v/>
      </c>
      <c r="EZ1" s="52" t="str">
        <f>IF(DK37=TRUE,"思考制止","")</f>
        <v/>
      </c>
      <c r="FA1" s="52" t="str">
        <f>IF(DL37=TRUE,"強迫観念","")</f>
        <v/>
      </c>
      <c r="FB1" s="52" t="str">
        <f>IF(DN37=0,"",DN37)</f>
        <v/>
      </c>
      <c r="FC1" s="52" t="str">
        <f>IF(DF38=TRUE,"感情平板化","")</f>
        <v/>
      </c>
      <c r="FD1" s="52" t="str">
        <f>IF(DG38=TRUE,"抑うつ気分","")</f>
        <v/>
      </c>
      <c r="FE1" s="52" t="str">
        <f>IF(DH38=TRUE,"高揚気分","")</f>
        <v/>
      </c>
      <c r="FF1" s="52" t="str">
        <f>IF(DI38=TRUE,"感情失禁","")</f>
        <v/>
      </c>
      <c r="FG1" s="52" t="str">
        <f>IF(DJ38=TRUE,"焦燥・激越","")</f>
        <v/>
      </c>
      <c r="FH1" s="52" t="str">
        <f>IF(DK38=TRUE,"易怒性","")</f>
        <v/>
      </c>
      <c r="FI1" s="52" t="str">
        <f>IF(DM38=0,"",DM38)</f>
        <v/>
      </c>
      <c r="FJ1" s="52" t="str">
        <f>IF(DF39=TRUE,"衝動行為","")</f>
        <v/>
      </c>
      <c r="FK1" s="52" t="str">
        <f>IF(DG39=TRUE,"行為心拍","")</f>
        <v/>
      </c>
      <c r="FL1" s="52" t="str">
        <f>IF(DH39=TRUE,"興奮","")</f>
        <v/>
      </c>
      <c r="FM1" s="52" t="str">
        <f>IF(DI39=TRUE,"昏迷","")</f>
        <v/>
      </c>
      <c r="FN1" s="52" t="str">
        <f>IF(DJ39=TRUE,"精神運動制止","")</f>
        <v/>
      </c>
      <c r="FO1" s="52" t="str">
        <f>IF(DK39=TRUE,"無為・無関心","")</f>
        <v/>
      </c>
      <c r="FP1" s="52" t="str">
        <f>IF(DM39=0,"",DM39)</f>
        <v/>
      </c>
      <c r="FQ1" s="52" t="str">
        <f>IF(DF40=TRUE,"離人感","")</f>
        <v/>
      </c>
      <c r="FR1" s="52" t="str">
        <f>IF(DG40=TRUE,"させられ体験","")</f>
        <v/>
      </c>
      <c r="FS1" s="52" t="str">
        <f>IF(DH40=TRUE,"解離","")</f>
        <v/>
      </c>
      <c r="FT1" s="52" t="str">
        <f>IF(DJ40=0,"",DJ40)</f>
        <v/>
      </c>
      <c r="FU1" s="52" t="str">
        <f>IF(DF41=TRUE,"拒食","")</f>
        <v/>
      </c>
      <c r="FV1" s="52" t="str">
        <f>IF(DG41=TRUE,"過食","")</f>
        <v/>
      </c>
      <c r="FW1" s="52" t="str">
        <f>IF(DH41=TRUE,"異食","")</f>
        <v/>
      </c>
      <c r="FX1" s="52" t="str">
        <f>IF(DJ41=0,"",DJ41)</f>
        <v/>
      </c>
      <c r="FY1" s="52" t="str">
        <f>IF(DF43=TRUE,"てんかん発作","")</f>
        <v/>
      </c>
      <c r="FZ1" s="52" t="str">
        <f>IF(DG43=TRUE,"自殺念慮","")</f>
        <v/>
      </c>
      <c r="GA1" s="52" t="str">
        <f>IF(DK43=0,"",DK43)</f>
        <v/>
      </c>
      <c r="GB1" s="52" t="str">
        <f>IF(DL43=0,"",DL43)</f>
        <v/>
      </c>
      <c r="GC1" s="52" t="str">
        <f>IF(DF45=TRUE,"暴言","")</f>
        <v/>
      </c>
      <c r="GD1" s="52" t="str">
        <f>IF(DG45=TRUE,"徘徊","")</f>
        <v/>
      </c>
      <c r="GE1" s="52" t="str">
        <f>IF(DH45=TRUE,"不潔行為","")</f>
        <v/>
      </c>
      <c r="GF1" s="52" t="str">
        <f>IF(DK45=0,"",DK45)</f>
        <v/>
      </c>
      <c r="GG1" s="52" t="str">
        <f>IF(DF47=TRUE,"幻覚妄想状態","")</f>
        <v/>
      </c>
      <c r="GH1" s="52" t="str">
        <f>IF(DG47=TRUE,"精神運動興奮状態","")</f>
        <v/>
      </c>
      <c r="GI1" s="52" t="str">
        <f>IF(DH47=TRUE,"昏迷状態","")</f>
        <v/>
      </c>
      <c r="GJ1" s="52" t="str">
        <f>IF(DI47=TRUE,"統合失調症等残遺状態","")</f>
        <v/>
      </c>
      <c r="GK1" s="52" t="str">
        <f>IF(DJ47=TRUE,"抑うつ状態","")</f>
        <v/>
      </c>
      <c r="GL1" s="52" t="str">
        <f>IF(DK47=TRUE,"躁状態","")</f>
        <v/>
      </c>
      <c r="GM1" s="52" t="str">
        <f>IF(DL47=TRUE,"せん妄状態","")</f>
        <v/>
      </c>
      <c r="GN1" s="52" t="str">
        <f>IF(DM47=TRUE,"もうろう状態","")</f>
        <v/>
      </c>
      <c r="GO1" s="52" t="str">
        <f>IF(DN47=TRUE,"認知症状態","")</f>
        <v/>
      </c>
      <c r="GP1" s="52" t="str">
        <f>IF(DP47=0,"",DP47)</f>
        <v/>
      </c>
      <c r="GQ1" s="52" t="str">
        <f>DF48</f>
        <v>【未入力】</v>
      </c>
      <c r="GR1" s="52" t="str">
        <f>DF49</f>
        <v>【未入力】</v>
      </c>
      <c r="GS1" s="52" t="str">
        <f>DF50</f>
        <v>【未入力】</v>
      </c>
      <c r="GT1" s="52" t="str">
        <f>DF51</f>
        <v>【未入力】</v>
      </c>
      <c r="GU1" s="52" t="str">
        <f>DF54</f>
        <v>【未入力】</v>
      </c>
      <c r="GV1" s="52" t="str">
        <f>TEXT(DF55,"ggge年m月d日")</f>
        <v>【未入力】</v>
      </c>
      <c r="GW1" s="52" t="str">
        <f>DF56</f>
        <v>【未入力】</v>
      </c>
      <c r="GX1" s="52" t="str">
        <f>DF57</f>
        <v/>
      </c>
      <c r="GY1" s="52" t="str">
        <f>DF60</f>
        <v/>
      </c>
      <c r="GZ1" s="52" t="str">
        <f>TEXT(DF61,"ggge年m月d日")</f>
        <v/>
      </c>
      <c r="HA1" s="52" t="str">
        <f>DF62</f>
        <v/>
      </c>
      <c r="HB1" s="52" t="str">
        <f>IF(DF64=TRUE,"配偶者","")</f>
        <v/>
      </c>
      <c r="HC1" s="52" t="str">
        <f>IF(DG64=TRUE,"父母","")</f>
        <v/>
      </c>
      <c r="HD1" s="52" t="str">
        <f>IF(DH64=TRUE,"親権者である","")</f>
        <v/>
      </c>
      <c r="HE1" s="52" t="str">
        <f>IF(DI64=TRUE,"親権者でない","")</f>
        <v/>
      </c>
      <c r="HF1" s="52" t="str">
        <f>IF(DJ64=TRUE,"祖父母等","")</f>
        <v/>
      </c>
      <c r="HG1" s="52" t="str">
        <f>IF(DK64=TRUE,"子・孫等","")</f>
        <v/>
      </c>
      <c r="HH1" s="52" t="str">
        <f>IF(DL64=TRUE,"兄弟姉妹","")</f>
        <v/>
      </c>
      <c r="HI1" s="52" t="str">
        <f>IF(DM64=TRUE,"後見人又は保佐人","")</f>
        <v/>
      </c>
      <c r="HJ1" s="52" t="str">
        <f>IF(DN64=TRUE,"家庭裁判所が選任した扶養義務者","")</f>
        <v/>
      </c>
      <c r="HK1" s="64" t="str">
        <f>IF(DP64=0,"",TEXT(DP64,"ggge年m月d日"))</f>
        <v/>
      </c>
      <c r="HL1" s="52" t="str">
        <f>IF(DO64=TRUE,"市町村長","")</f>
        <v/>
      </c>
    </row>
    <row r="2" spans="1:220" ht="13.5" customHeight="1">
      <c r="DE2" s="44" t="s">
        <v>61</v>
      </c>
      <c r="DG2" s="45"/>
    </row>
    <row r="3" spans="1:220" ht="13.5" customHeight="1">
      <c r="A3" s="61" t="s">
        <v>0</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DE3" s="46">
        <f>COUNTIF(DF:DF,"【未入力】")</f>
        <v>34</v>
      </c>
      <c r="DF3" s="45"/>
      <c r="DG3" s="45"/>
    </row>
    <row r="4" spans="1:220" ht="13.5" customHeight="1" thickBo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row>
    <row r="5" spans="1:220" ht="13.5" customHeight="1">
      <c r="AJ5" s="93" t="s">
        <v>108</v>
      </c>
      <c r="AK5" s="93"/>
      <c r="AL5" s="93"/>
      <c r="AM5" s="93"/>
      <c r="AN5" s="93"/>
      <c r="AO5" s="93"/>
      <c r="AP5" s="93"/>
      <c r="AQ5" s="93"/>
      <c r="AR5" s="93"/>
      <c r="AS5" s="93"/>
      <c r="AT5" s="93"/>
      <c r="BC5" s="26"/>
      <c r="BD5" s="15"/>
      <c r="BE5" s="15"/>
      <c r="BF5" s="15"/>
      <c r="BG5" s="15"/>
      <c r="BH5" s="15"/>
      <c r="BI5" s="15"/>
      <c r="BJ5" s="15"/>
      <c r="BK5" s="73"/>
      <c r="BL5" s="14"/>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83"/>
      <c r="DE5" s="41" t="s">
        <v>88</v>
      </c>
      <c r="DF5" s="47" t="str">
        <f>IF(AJ5="年　月　日","【未入力】",AJ5)</f>
        <v>【未入力】</v>
      </c>
    </row>
    <row r="6" spans="1:220" ht="13.5" customHeight="1">
      <c r="B6" s="101" t="s">
        <v>59</v>
      </c>
      <c r="C6" s="101"/>
      <c r="D6" s="101"/>
      <c r="E6" s="101"/>
      <c r="F6" s="101"/>
      <c r="G6" s="101"/>
      <c r="H6" s="101"/>
      <c r="J6" s="1" t="s">
        <v>60</v>
      </c>
      <c r="BC6" s="18"/>
      <c r="BD6" s="30"/>
      <c r="BE6" s="30"/>
      <c r="BF6" s="30"/>
      <c r="BG6" s="30"/>
      <c r="BH6" s="30"/>
      <c r="BI6" s="30"/>
      <c r="BJ6" s="30"/>
      <c r="BK6" s="30"/>
      <c r="BL6" s="24" t="str">
        <f>IF(COUNTIF(DF37:DM37,TRUE)&gt;0,"☑","□")&amp;"Ⅴ思考"</f>
        <v>□Ⅴ思考</v>
      </c>
      <c r="DB6" s="37"/>
      <c r="DE6" s="41" t="s">
        <v>107</v>
      </c>
      <c r="DF6" s="42" t="str">
        <f>IF(AJ7="","【未入力】",AJ7)</f>
        <v>【未入力】</v>
      </c>
    </row>
    <row r="7" spans="1:220" ht="13.5" customHeight="1">
      <c r="AC7" s="101" t="s">
        <v>1</v>
      </c>
      <c r="AD7" s="101"/>
      <c r="AE7" s="101"/>
      <c r="AF7" s="101"/>
      <c r="AG7" s="101"/>
      <c r="AH7" s="101"/>
      <c r="AI7" s="5"/>
      <c r="AJ7" s="194"/>
      <c r="AK7" s="194"/>
      <c r="AL7" s="194"/>
      <c r="AM7" s="194"/>
      <c r="AN7" s="194"/>
      <c r="AO7" s="194"/>
      <c r="AP7" s="194"/>
      <c r="AQ7" s="194"/>
      <c r="AR7" s="194"/>
      <c r="AS7" s="194"/>
      <c r="AT7" s="194"/>
      <c r="AU7" s="194"/>
      <c r="AV7" s="194"/>
      <c r="AW7" s="194"/>
      <c r="AX7" s="194"/>
      <c r="AY7" s="194"/>
      <c r="BC7" s="18"/>
      <c r="BD7" s="30"/>
      <c r="BE7" s="30"/>
      <c r="BF7" s="30"/>
      <c r="BG7" s="30"/>
      <c r="BH7" s="30"/>
      <c r="BI7" s="30"/>
      <c r="BJ7" s="30"/>
      <c r="BK7" s="30"/>
      <c r="BL7" s="24"/>
      <c r="BN7" s="1" t="str">
        <f>IF(DF37=TRUE,"☑","□")&amp;"1妄想"</f>
        <v>□1妄想</v>
      </c>
      <c r="BV7" s="1" t="str">
        <f>IF(DG37=TRUE,"☑","□")&amp;"2思考途絶"</f>
        <v>□2思考途絶</v>
      </c>
      <c r="CD7" s="3"/>
      <c r="CE7" s="1" t="str">
        <f>IF(DH37=TRUE,"☑","□")&amp;"3連合弛緩"</f>
        <v>□3連合弛緩</v>
      </c>
      <c r="CL7" s="1" t="str">
        <f>IF(DI37=TRUE,"☑","□")&amp;"4滅裂思考"</f>
        <v>□4滅裂思考</v>
      </c>
      <c r="CT7" s="1" t="str">
        <f>IF(DJ37=TRUE,"☑","□")&amp;"5思考奔逸"</f>
        <v>□5思考奔逸</v>
      </c>
      <c r="CU7" s="3"/>
      <c r="DB7" s="37"/>
      <c r="DE7" s="41" t="s">
        <v>62</v>
      </c>
      <c r="DF7" s="42" t="str">
        <f>IF(AJ9="","【未入力】",AJ9)</f>
        <v>【未入力】</v>
      </c>
    </row>
    <row r="8" spans="1:220" ht="13.5" customHeight="1">
      <c r="AC8" s="101" t="s">
        <v>2</v>
      </c>
      <c r="AD8" s="101"/>
      <c r="AE8" s="101"/>
      <c r="AF8" s="101"/>
      <c r="AG8" s="101"/>
      <c r="AH8" s="101"/>
      <c r="AI8" s="5"/>
      <c r="AJ8" s="194"/>
      <c r="AK8" s="194"/>
      <c r="AL8" s="194"/>
      <c r="AM8" s="194"/>
      <c r="AN8" s="194"/>
      <c r="AO8" s="194"/>
      <c r="AP8" s="194"/>
      <c r="AQ8" s="194"/>
      <c r="AR8" s="194"/>
      <c r="AS8" s="194"/>
      <c r="AT8" s="194"/>
      <c r="AU8" s="194"/>
      <c r="AV8" s="194"/>
      <c r="AW8" s="194"/>
      <c r="AX8" s="194"/>
      <c r="AY8" s="194"/>
      <c r="BB8" s="3"/>
      <c r="BC8" s="18"/>
      <c r="BD8" s="30"/>
      <c r="BE8" s="30"/>
      <c r="BF8" s="30"/>
      <c r="BG8" s="30"/>
      <c r="BH8" s="30"/>
      <c r="BI8" s="30"/>
      <c r="BJ8" s="30"/>
      <c r="BK8" s="30"/>
      <c r="BL8" s="24"/>
      <c r="BN8" s="1" t="str">
        <f>IF(DK37=TRUE,"☑","□")&amp;"6思考制止"</f>
        <v>□6思考制止</v>
      </c>
      <c r="BV8" s="1" t="str">
        <f>IF(DL37=TRUE,"☑","□")&amp;"7強迫観念"</f>
        <v>□7強迫観念</v>
      </c>
      <c r="CE8" s="1" t="str">
        <f>IF(DM37=TRUE,"☑","□")&amp;"8その他("</f>
        <v>□8その他(</v>
      </c>
      <c r="CI8" s="2"/>
      <c r="CK8" s="195"/>
      <c r="CL8" s="195"/>
      <c r="CM8" s="195"/>
      <c r="CN8" s="195"/>
      <c r="CO8" s="195"/>
      <c r="CP8" s="195"/>
      <c r="CQ8" s="195"/>
      <c r="CR8" s="195"/>
      <c r="CS8" s="195"/>
      <c r="CT8" s="195"/>
      <c r="CU8" s="4" t="s">
        <v>21</v>
      </c>
      <c r="CV8" s="4"/>
      <c r="DB8" s="38"/>
      <c r="DE8" s="41" t="s">
        <v>7</v>
      </c>
      <c r="DF8" s="42" t="str">
        <f>IF(N15="","【未入力】",N15)</f>
        <v>【未入力】</v>
      </c>
    </row>
    <row r="9" spans="1:220" ht="13.5" customHeight="1">
      <c r="AC9" s="101" t="s">
        <v>3</v>
      </c>
      <c r="AD9" s="101"/>
      <c r="AE9" s="101"/>
      <c r="AF9" s="101"/>
      <c r="AG9" s="101"/>
      <c r="AH9" s="101"/>
      <c r="AI9" s="5"/>
      <c r="AJ9" s="194"/>
      <c r="AK9" s="194"/>
      <c r="AL9" s="194"/>
      <c r="AM9" s="194"/>
      <c r="AN9" s="194"/>
      <c r="AO9" s="194"/>
      <c r="AP9" s="194"/>
      <c r="AQ9" s="194"/>
      <c r="AR9" s="194"/>
      <c r="AS9" s="194"/>
      <c r="AT9" s="194"/>
      <c r="AU9" s="194"/>
      <c r="AV9" s="194"/>
      <c r="AW9" s="194"/>
      <c r="AX9" s="194"/>
      <c r="AY9" s="194"/>
      <c r="BB9" s="3"/>
      <c r="BC9" s="18"/>
      <c r="BD9" s="30"/>
      <c r="BE9" s="30"/>
      <c r="BF9" s="30"/>
      <c r="BG9" s="30"/>
      <c r="BH9" s="30"/>
      <c r="BI9" s="30"/>
      <c r="BJ9" s="30"/>
      <c r="BK9" s="30"/>
      <c r="BL9" s="24" t="str">
        <f>IF(COUNTIF(DF38:DL38,TRUE)&gt;0,"☑","□")&amp;"Ⅵ感情・情動"</f>
        <v>□Ⅵ感情・情動</v>
      </c>
      <c r="DB9" s="37"/>
      <c r="DE9" s="41" t="s">
        <v>5</v>
      </c>
      <c r="DF9" s="42" t="str">
        <f>IF(N14="","【未入力】",N14)</f>
        <v>【未入力】</v>
      </c>
    </row>
    <row r="10" spans="1:220" ht="13.5" customHeight="1">
      <c r="BC10" s="31"/>
      <c r="BD10" s="30"/>
      <c r="BE10" s="30"/>
      <c r="BF10" s="30"/>
      <c r="BG10" s="30"/>
      <c r="BH10" s="30"/>
      <c r="BI10" s="30"/>
      <c r="BJ10" s="30"/>
      <c r="BK10" s="30"/>
      <c r="BL10" s="6"/>
      <c r="BM10" s="3"/>
      <c r="BN10" s="1" t="str">
        <f>IF(DF38=TRUE,"☑","□")&amp;"1感情平板化"</f>
        <v>□1感情平板化</v>
      </c>
      <c r="BU10" s="3"/>
      <c r="BV10" s="1" t="str">
        <f>IF(DG38=TRUE,"☑","□")&amp;"2抑うつ気分"</f>
        <v>□2抑うつ気分</v>
      </c>
      <c r="CC10" s="3"/>
      <c r="CE10" s="1" t="str">
        <f>IF(DH38=TRUE,"☑","□")&amp;"3高揚気分"</f>
        <v>□3高揚気分</v>
      </c>
      <c r="CK10" s="3"/>
      <c r="CL10" s="1" t="str">
        <f>IF(DI38=TRUE,"☑","□")&amp;"4感情失禁"</f>
        <v>□4感情失禁</v>
      </c>
      <c r="CT10" s="1" t="str">
        <f>IF(DJ38=TRUE,"☑","□")&amp;"5焦燥・激越"</f>
        <v>□5焦燥・激越</v>
      </c>
      <c r="DA10" s="3"/>
      <c r="DB10" s="37"/>
      <c r="DE10" s="41" t="s">
        <v>63</v>
      </c>
      <c r="DF10" s="42" t="str">
        <f>IF(AG15="","【未入力】",AG15)</f>
        <v>【未入力】</v>
      </c>
    </row>
    <row r="11" spans="1:220" ht="13.5" customHeight="1">
      <c r="B11" s="260" t="s">
        <v>84</v>
      </c>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BC11" s="31"/>
      <c r="BD11" s="30"/>
      <c r="BE11" s="30"/>
      <c r="BF11" s="30"/>
      <c r="BG11" s="30"/>
      <c r="BH11" s="30"/>
      <c r="BI11" s="30"/>
      <c r="BJ11" s="30"/>
      <c r="BK11" s="30"/>
      <c r="BL11" s="6"/>
      <c r="BM11" s="3"/>
      <c r="BN11" s="1" t="str">
        <f>IF(DK38=TRUE,"☑","□")&amp;"6易怒性・被刺激性亢進"</f>
        <v>□6易怒性・被刺激性亢進</v>
      </c>
      <c r="CA11" s="3"/>
      <c r="CB11" s="3"/>
      <c r="CC11" s="3"/>
      <c r="CE11" s="1" t="str">
        <f>IF(DL38=TRUE,"☑","□")&amp;"7その他("</f>
        <v>□7その他(</v>
      </c>
      <c r="CI11" s="2"/>
      <c r="CK11" s="195"/>
      <c r="CL11" s="195"/>
      <c r="CM11" s="195"/>
      <c r="CN11" s="195"/>
      <c r="CO11" s="195"/>
      <c r="CP11" s="195"/>
      <c r="CQ11" s="195"/>
      <c r="CR11" s="195"/>
      <c r="CS11" s="195"/>
      <c r="CT11" s="195"/>
      <c r="CU11" s="4" t="s">
        <v>21</v>
      </c>
      <c r="DB11" s="37"/>
      <c r="DE11" s="41" t="s">
        <v>64</v>
      </c>
      <c r="DF11" s="47" t="str">
        <f>IF(AN14="","【未入力】",AN14)</f>
        <v>【未入力】</v>
      </c>
    </row>
    <row r="12" spans="1:220" ht="13.5" customHeight="1">
      <c r="B12" s="260"/>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260"/>
      <c r="AX12" s="260"/>
      <c r="AY12" s="260"/>
      <c r="BC12" s="18"/>
      <c r="BD12" s="30"/>
      <c r="BE12" s="30"/>
      <c r="BF12" s="30"/>
      <c r="BG12" s="30"/>
      <c r="BH12" s="30"/>
      <c r="BI12" s="30"/>
      <c r="BJ12" s="30"/>
      <c r="BK12" s="30"/>
      <c r="BL12" s="24" t="str">
        <f>IF(COUNTIF(DF39:DL39,TRUE)&gt;0,"☑","□")&amp;"Ⅶ意欲"</f>
        <v>□Ⅶ意欲</v>
      </c>
      <c r="CJ12" s="3"/>
      <c r="CK12" s="3"/>
      <c r="CL12" s="3"/>
      <c r="CM12" s="3"/>
      <c r="CN12" s="3"/>
      <c r="CO12" s="3"/>
      <c r="CP12" s="3"/>
      <c r="CQ12" s="3"/>
      <c r="CR12" s="3"/>
      <c r="CS12" s="3"/>
      <c r="DB12" s="37"/>
      <c r="DE12" s="41" t="s">
        <v>8</v>
      </c>
      <c r="DF12" s="42" t="str">
        <f>IF(N18="","【未入力】",N18)</f>
        <v>【未入力】</v>
      </c>
    </row>
    <row r="13" spans="1:220" ht="13.5" customHeight="1">
      <c r="BC13" s="18"/>
      <c r="BD13" s="30"/>
      <c r="BE13" s="30"/>
      <c r="BF13" s="30"/>
      <c r="BG13" s="30"/>
      <c r="BH13" s="30"/>
      <c r="BI13" s="30"/>
      <c r="BJ13" s="30"/>
      <c r="BK13" s="30"/>
      <c r="BL13" s="24"/>
      <c r="BN13" s="1" t="str">
        <f>IF(DF39=TRUE,"☑","□")&amp;"1衝動行為"</f>
        <v>□1衝動行為</v>
      </c>
      <c r="BV13" s="1" t="str">
        <f>IF(DG39=TRUE,"☑","□")&amp;"2行為心迫"</f>
        <v>□2行為心迫</v>
      </c>
      <c r="CD13" s="3"/>
      <c r="CE13" s="1" t="str">
        <f>IF(DH39=TRUE,"☑","□")&amp;"3興奮"</f>
        <v>□3興奮</v>
      </c>
      <c r="CL13" s="1" t="str">
        <f>IF(DI39=TRUE,"☑","□")&amp;"4昏迷"</f>
        <v>□4昏迷</v>
      </c>
      <c r="CT13" s="1" t="str">
        <f>IF(DJ39=TRUE,"☑","□")&amp;"5精神運動制止"</f>
        <v>□5精神運動制止</v>
      </c>
      <c r="CU13" s="3"/>
      <c r="CV13" s="40"/>
      <c r="DB13" s="37"/>
      <c r="DE13" s="41" t="s">
        <v>89</v>
      </c>
      <c r="DF13" s="47" t="str">
        <f>IF(J20="","【未入力】",J20)</f>
        <v>【未入力】</v>
      </c>
    </row>
    <row r="14" spans="1:220" ht="13.5" customHeight="1">
      <c r="A14" s="135" t="s">
        <v>4</v>
      </c>
      <c r="B14" s="98"/>
      <c r="C14" s="98"/>
      <c r="D14" s="98"/>
      <c r="E14" s="98"/>
      <c r="F14" s="98"/>
      <c r="G14" s="98"/>
      <c r="H14" s="98"/>
      <c r="I14" s="99"/>
      <c r="J14" s="139" t="s">
        <v>5</v>
      </c>
      <c r="K14" s="140"/>
      <c r="L14" s="140"/>
      <c r="M14" s="141"/>
      <c r="N14" s="142"/>
      <c r="O14" s="143"/>
      <c r="P14" s="143"/>
      <c r="Q14" s="143"/>
      <c r="R14" s="143"/>
      <c r="S14" s="143"/>
      <c r="T14" s="143"/>
      <c r="U14" s="143"/>
      <c r="V14" s="143"/>
      <c r="W14" s="143"/>
      <c r="X14" s="143"/>
      <c r="Y14" s="143"/>
      <c r="Z14" s="143"/>
      <c r="AA14" s="143"/>
      <c r="AB14" s="143"/>
      <c r="AC14" s="143"/>
      <c r="AD14" s="143"/>
      <c r="AE14" s="143"/>
      <c r="AF14" s="143"/>
      <c r="AG14" s="85"/>
      <c r="AH14" s="85"/>
      <c r="AI14" s="86"/>
      <c r="AJ14" s="144" t="s">
        <v>6</v>
      </c>
      <c r="AK14" s="145"/>
      <c r="AL14" s="145"/>
      <c r="AM14" s="146"/>
      <c r="AN14" s="147"/>
      <c r="AO14" s="148"/>
      <c r="AP14" s="148"/>
      <c r="AQ14" s="148"/>
      <c r="AR14" s="148"/>
      <c r="AS14" s="148"/>
      <c r="AT14" s="148"/>
      <c r="AU14" s="148"/>
      <c r="AV14" s="148"/>
      <c r="AW14" s="148"/>
      <c r="AX14" s="148"/>
      <c r="AY14" s="148"/>
      <c r="AZ14" s="149"/>
      <c r="BC14" s="18"/>
      <c r="BD14" s="30"/>
      <c r="BE14" s="30"/>
      <c r="BF14" s="30"/>
      <c r="BG14" s="30"/>
      <c r="BH14" s="30"/>
      <c r="BI14" s="30"/>
      <c r="BJ14" s="30"/>
      <c r="BK14" s="30"/>
      <c r="BL14" s="24"/>
      <c r="BN14" s="1" t="str">
        <f>IF(DK39=TRUE,"☑","□")&amp;"6無為・無関心"</f>
        <v>□6無為・無関心</v>
      </c>
      <c r="BP14" s="58"/>
      <c r="BQ14" s="58"/>
      <c r="BR14" s="58"/>
      <c r="BS14" s="58"/>
      <c r="BT14" s="58"/>
      <c r="BU14" s="58"/>
      <c r="BW14" s="1" t="str">
        <f>IF(DL39=TRUE,"☑","□")&amp;"7その他("</f>
        <v>□7その他(</v>
      </c>
      <c r="CA14" s="2"/>
      <c r="CC14" s="195"/>
      <c r="CD14" s="195"/>
      <c r="CE14" s="195"/>
      <c r="CF14" s="195"/>
      <c r="CG14" s="195"/>
      <c r="CH14" s="195"/>
      <c r="CI14" s="195"/>
      <c r="CJ14" s="195"/>
      <c r="CK14" s="195"/>
      <c r="CL14" s="195"/>
      <c r="CM14" s="4" t="s">
        <v>21</v>
      </c>
      <c r="DB14" s="37"/>
      <c r="DE14" s="41" t="s">
        <v>90</v>
      </c>
      <c r="DF14" s="47" t="str">
        <f>IF(AE20="","【未入力】",AE20)</f>
        <v>【未入力】</v>
      </c>
      <c r="DI14" s="48"/>
    </row>
    <row r="15" spans="1:220" ht="13.5" customHeight="1">
      <c r="A15" s="132"/>
      <c r="B15" s="101"/>
      <c r="C15" s="101"/>
      <c r="D15" s="101"/>
      <c r="E15" s="101"/>
      <c r="F15" s="101"/>
      <c r="G15" s="101"/>
      <c r="H15" s="101"/>
      <c r="I15" s="102"/>
      <c r="J15" s="152" t="s">
        <v>7</v>
      </c>
      <c r="K15" s="153"/>
      <c r="L15" s="153"/>
      <c r="M15" s="154"/>
      <c r="N15" s="171"/>
      <c r="O15" s="172"/>
      <c r="P15" s="172"/>
      <c r="Q15" s="172"/>
      <c r="R15" s="172"/>
      <c r="S15" s="172"/>
      <c r="T15" s="172"/>
      <c r="U15" s="172"/>
      <c r="V15" s="172"/>
      <c r="W15" s="172"/>
      <c r="X15" s="172"/>
      <c r="Y15" s="172"/>
      <c r="Z15" s="172"/>
      <c r="AA15" s="172"/>
      <c r="AB15" s="172"/>
      <c r="AC15" s="172"/>
      <c r="AD15" s="172"/>
      <c r="AE15" s="172"/>
      <c r="AF15" s="172"/>
      <c r="AG15" s="175"/>
      <c r="AH15" s="175"/>
      <c r="AI15" s="176"/>
      <c r="AJ15" s="87"/>
      <c r="AK15" s="88"/>
      <c r="AL15" s="88"/>
      <c r="AM15" s="89"/>
      <c r="AN15" s="150"/>
      <c r="AO15" s="93"/>
      <c r="AP15" s="93"/>
      <c r="AQ15" s="93"/>
      <c r="AR15" s="93"/>
      <c r="AS15" s="93"/>
      <c r="AT15" s="93"/>
      <c r="AU15" s="93"/>
      <c r="AV15" s="93"/>
      <c r="AW15" s="93"/>
      <c r="AX15" s="93"/>
      <c r="AY15" s="93"/>
      <c r="AZ15" s="151"/>
      <c r="BC15" s="18"/>
      <c r="BD15" s="30"/>
      <c r="BE15" s="30"/>
      <c r="BF15" s="30"/>
      <c r="BG15" s="30"/>
      <c r="BH15" s="30"/>
      <c r="BI15" s="30"/>
      <c r="BJ15" s="30"/>
      <c r="BK15" s="30"/>
      <c r="BL15" s="24" t="str">
        <f>IF(COUNTIF(DF40:DI40,TRUE)&gt;0,"☑","□")&amp;"Ⅷ自我意識"</f>
        <v>□Ⅷ自我意識</v>
      </c>
      <c r="DB15" s="37"/>
      <c r="DE15" s="41" t="s">
        <v>80</v>
      </c>
      <c r="DF15" s="47" t="str">
        <f>IF(J22="","【未入力】",J22)</f>
        <v>【未入力】</v>
      </c>
    </row>
    <row r="16" spans="1:220" ht="13.5" customHeight="1">
      <c r="A16" s="132"/>
      <c r="B16" s="101"/>
      <c r="C16" s="101"/>
      <c r="D16" s="101"/>
      <c r="E16" s="101"/>
      <c r="F16" s="101"/>
      <c r="G16" s="101"/>
      <c r="H16" s="101"/>
      <c r="I16" s="102"/>
      <c r="J16" s="152"/>
      <c r="K16" s="153"/>
      <c r="L16" s="153"/>
      <c r="M16" s="154"/>
      <c r="N16" s="171"/>
      <c r="O16" s="172"/>
      <c r="P16" s="172"/>
      <c r="Q16" s="172"/>
      <c r="R16" s="172"/>
      <c r="S16" s="172"/>
      <c r="T16" s="172"/>
      <c r="U16" s="172"/>
      <c r="V16" s="172"/>
      <c r="W16" s="172"/>
      <c r="X16" s="172"/>
      <c r="Y16" s="172"/>
      <c r="Z16" s="172"/>
      <c r="AA16" s="172"/>
      <c r="AB16" s="172"/>
      <c r="AC16" s="172"/>
      <c r="AD16" s="172"/>
      <c r="AE16" s="172"/>
      <c r="AF16" s="172"/>
      <c r="AG16" s="175"/>
      <c r="AH16" s="175"/>
      <c r="AI16" s="176"/>
      <c r="AJ16" s="87"/>
      <c r="AK16" s="88"/>
      <c r="AL16" s="88"/>
      <c r="AM16" s="89"/>
      <c r="AN16" s="150"/>
      <c r="AO16" s="93"/>
      <c r="AP16" s="93"/>
      <c r="AQ16" s="93"/>
      <c r="AR16" s="93"/>
      <c r="AS16" s="93"/>
      <c r="AT16" s="93"/>
      <c r="AU16" s="93"/>
      <c r="AV16" s="93"/>
      <c r="AW16" s="93"/>
      <c r="AX16" s="93"/>
      <c r="AY16" s="93"/>
      <c r="AZ16" s="151"/>
      <c r="BC16" s="18"/>
      <c r="BD16" s="30"/>
      <c r="BE16" s="30"/>
      <c r="BF16" s="30"/>
      <c r="BG16" s="30"/>
      <c r="BH16" s="30"/>
      <c r="BI16" s="30"/>
      <c r="BJ16" s="30"/>
      <c r="BK16" s="30"/>
      <c r="BL16" s="24"/>
      <c r="BN16" s="1" t="str">
        <f>IF(DF40=TRUE,"☑","□")&amp;"1離人感"</f>
        <v>□1離人感</v>
      </c>
      <c r="BV16" s="1" t="str">
        <f>IF(DG40=TRUE,"☑","□")&amp;"2させられ体験"</f>
        <v>□2させられ体験</v>
      </c>
      <c r="BX16" s="58"/>
      <c r="BY16" s="58"/>
      <c r="BZ16" s="58"/>
      <c r="CA16" s="58"/>
      <c r="CB16" s="58"/>
      <c r="CC16" s="58"/>
      <c r="CE16" s="1" t="str">
        <f>IF(DH40=TRUE,"☑","□")&amp;"3解離"</f>
        <v>□3解離</v>
      </c>
      <c r="CL16" s="1" t="str">
        <f>IF(DI40=TRUE,"☑","□")&amp;"4その他("</f>
        <v>□4その他(</v>
      </c>
      <c r="CQ16" s="2"/>
      <c r="CR16" s="195"/>
      <c r="CS16" s="195"/>
      <c r="CT16" s="195"/>
      <c r="CU16" s="195"/>
      <c r="CV16" s="195"/>
      <c r="CW16" s="195"/>
      <c r="CX16" s="195"/>
      <c r="CY16" s="195"/>
      <c r="CZ16" s="195"/>
      <c r="DA16" s="195"/>
      <c r="DB16" s="38" t="s">
        <v>21</v>
      </c>
      <c r="DE16" s="41" t="s">
        <v>65</v>
      </c>
      <c r="DF16" s="42" t="str">
        <f>IF(AE22="","【未入力】",AE22)</f>
        <v>【未入力】</v>
      </c>
      <c r="DG16" s="48"/>
      <c r="DH16" s="48"/>
    </row>
    <row r="17" spans="1:113" ht="13.5" customHeight="1">
      <c r="A17" s="132"/>
      <c r="B17" s="101"/>
      <c r="C17" s="101"/>
      <c r="D17" s="101"/>
      <c r="E17" s="101"/>
      <c r="F17" s="101"/>
      <c r="G17" s="101"/>
      <c r="H17" s="101"/>
      <c r="I17" s="102"/>
      <c r="J17" s="155"/>
      <c r="K17" s="156"/>
      <c r="L17" s="156"/>
      <c r="M17" s="157"/>
      <c r="N17" s="173"/>
      <c r="O17" s="174"/>
      <c r="P17" s="174"/>
      <c r="Q17" s="174"/>
      <c r="R17" s="174"/>
      <c r="S17" s="174"/>
      <c r="T17" s="174"/>
      <c r="U17" s="174"/>
      <c r="V17" s="174"/>
      <c r="W17" s="174"/>
      <c r="X17" s="174"/>
      <c r="Y17" s="174"/>
      <c r="Z17" s="174"/>
      <c r="AA17" s="174"/>
      <c r="AB17" s="174"/>
      <c r="AC17" s="174"/>
      <c r="AD17" s="174"/>
      <c r="AE17" s="174"/>
      <c r="AF17" s="174"/>
      <c r="AG17" s="117"/>
      <c r="AH17" s="117"/>
      <c r="AI17" s="118"/>
      <c r="AJ17" s="110"/>
      <c r="AK17" s="111"/>
      <c r="AL17" s="111"/>
      <c r="AM17" s="112"/>
      <c r="AN17" s="177" t="str">
        <f>IFERROR("（満 "&amp;DATEDIF(DF11,DF5,"Y")&amp;" 歳）","※要入力「発出日」「生年月日」")</f>
        <v>※要入力「発出日」「生年月日」</v>
      </c>
      <c r="AO17" s="178"/>
      <c r="AP17" s="178"/>
      <c r="AQ17" s="178"/>
      <c r="AR17" s="178"/>
      <c r="AS17" s="178"/>
      <c r="AT17" s="178"/>
      <c r="AU17" s="178"/>
      <c r="AV17" s="178"/>
      <c r="AW17" s="178"/>
      <c r="AX17" s="178"/>
      <c r="AY17" s="178"/>
      <c r="AZ17" s="179"/>
      <c r="BC17" s="18"/>
      <c r="BD17" s="30"/>
      <c r="BE17" s="30"/>
      <c r="BF17" s="30"/>
      <c r="BG17" s="30"/>
      <c r="BH17" s="30"/>
      <c r="BI17" s="30"/>
      <c r="BJ17" s="30"/>
      <c r="BK17" s="30"/>
      <c r="BL17" s="24" t="str">
        <f>IF(COUNTIF(DF41:DI41,TRUE)&gt;0,"☑","□")&amp;"Ⅸ食行動"</f>
        <v>□Ⅸ食行動</v>
      </c>
      <c r="DB17" s="37"/>
      <c r="DE17" s="41" t="s">
        <v>91</v>
      </c>
      <c r="DF17" s="42" t="str">
        <f>IF(COUNTIF(DF18:DF19,TRUE)=1,"OK","【未入力】")</f>
        <v>【未入力】</v>
      </c>
      <c r="DG17" s="49"/>
      <c r="DH17" s="49"/>
      <c r="DI17" s="49"/>
    </row>
    <row r="18" spans="1:113" ht="13.5" customHeight="1">
      <c r="A18" s="132"/>
      <c r="B18" s="101"/>
      <c r="C18" s="101"/>
      <c r="D18" s="101"/>
      <c r="E18" s="101"/>
      <c r="F18" s="101"/>
      <c r="G18" s="101"/>
      <c r="H18" s="101"/>
      <c r="I18" s="102"/>
      <c r="J18" s="135" t="s">
        <v>8</v>
      </c>
      <c r="K18" s="98"/>
      <c r="L18" s="98"/>
      <c r="M18" s="99"/>
      <c r="N18" s="180"/>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2"/>
      <c r="BC18" s="18"/>
      <c r="BD18" s="30"/>
      <c r="BE18" s="30"/>
      <c r="BF18" s="30"/>
      <c r="BG18" s="30"/>
      <c r="BH18" s="30"/>
      <c r="BI18" s="30"/>
      <c r="BJ18" s="30"/>
      <c r="BK18" s="30"/>
      <c r="BL18" s="24"/>
      <c r="BN18" s="1" t="str">
        <f>IF(DF41=TRUE,"☑","□")&amp;"1拒食"</f>
        <v>□1拒食</v>
      </c>
      <c r="BV18" s="1" t="str">
        <f>IF(DG41=TRUE,"☑","□")&amp;"2過食"</f>
        <v>□2過食</v>
      </c>
      <c r="CE18" s="1" t="str">
        <f>IF(DH41=TRUE,"☑","□")&amp;"3異食"</f>
        <v>□3異食</v>
      </c>
      <c r="CL18" s="1" t="str">
        <f>IF(DI41=TRUE,"☑","□")&amp;"4その他("</f>
        <v>□4その他(</v>
      </c>
      <c r="CQ18" s="2"/>
      <c r="CR18" s="195"/>
      <c r="CS18" s="195"/>
      <c r="CT18" s="195"/>
      <c r="CU18" s="195"/>
      <c r="CV18" s="195"/>
      <c r="CW18" s="195"/>
      <c r="CX18" s="195"/>
      <c r="CY18" s="195"/>
      <c r="CZ18" s="195"/>
      <c r="DA18" s="195"/>
      <c r="DB18" s="38" t="s">
        <v>21</v>
      </c>
      <c r="DE18" s="41" t="s">
        <v>81</v>
      </c>
      <c r="DF18" s="66" t="b">
        <v>0</v>
      </c>
    </row>
    <row r="19" spans="1:113" ht="13.5" customHeight="1">
      <c r="A19" s="136"/>
      <c r="B19" s="137"/>
      <c r="C19" s="137"/>
      <c r="D19" s="137"/>
      <c r="E19" s="137"/>
      <c r="F19" s="137"/>
      <c r="G19" s="137"/>
      <c r="H19" s="137"/>
      <c r="I19" s="138"/>
      <c r="J19" s="136"/>
      <c r="K19" s="137"/>
      <c r="L19" s="137"/>
      <c r="M19" s="138"/>
      <c r="N19" s="183"/>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5"/>
      <c r="BC19" s="18"/>
      <c r="BD19" s="30"/>
      <c r="BE19" s="30"/>
      <c r="BF19" s="30"/>
      <c r="BG19" s="30"/>
      <c r="BH19" s="30"/>
      <c r="BI19" s="30"/>
      <c r="BJ19" s="30"/>
      <c r="BK19" s="30"/>
      <c r="BL19" s="24"/>
      <c r="DB19" s="37"/>
      <c r="DE19" s="41" t="s">
        <v>82</v>
      </c>
      <c r="DF19" s="66" t="b">
        <v>0</v>
      </c>
    </row>
    <row r="20" spans="1:113" ht="13.5" customHeight="1">
      <c r="A20" s="135" t="s">
        <v>9</v>
      </c>
      <c r="B20" s="98"/>
      <c r="C20" s="98"/>
      <c r="D20" s="98"/>
      <c r="E20" s="98"/>
      <c r="F20" s="98"/>
      <c r="G20" s="98"/>
      <c r="H20" s="98"/>
      <c r="I20" s="99"/>
      <c r="J20" s="186"/>
      <c r="K20" s="187"/>
      <c r="L20" s="187"/>
      <c r="M20" s="187"/>
      <c r="N20" s="187"/>
      <c r="O20" s="187"/>
      <c r="P20" s="187"/>
      <c r="Q20" s="187"/>
      <c r="R20" s="187"/>
      <c r="S20" s="187"/>
      <c r="T20" s="187"/>
      <c r="U20" s="187"/>
      <c r="V20" s="7"/>
      <c r="W20" s="7"/>
      <c r="X20" s="8"/>
      <c r="Y20" s="189" t="s">
        <v>10</v>
      </c>
      <c r="Z20" s="190"/>
      <c r="AA20" s="190"/>
      <c r="AB20" s="190"/>
      <c r="AC20" s="190"/>
      <c r="AD20" s="191"/>
      <c r="AE20" s="147"/>
      <c r="AF20" s="148"/>
      <c r="AG20" s="148"/>
      <c r="AH20" s="148"/>
      <c r="AI20" s="148"/>
      <c r="AJ20" s="148"/>
      <c r="AK20" s="148"/>
      <c r="AL20" s="148"/>
      <c r="AM20" s="148"/>
      <c r="AN20" s="148"/>
      <c r="AO20" s="148"/>
      <c r="AP20" s="148"/>
      <c r="AQ20" s="148"/>
      <c r="AR20" s="148"/>
      <c r="AS20" s="148"/>
      <c r="AT20" s="148"/>
      <c r="AU20" s="148"/>
      <c r="AV20" s="148"/>
      <c r="AW20" s="148"/>
      <c r="AX20" s="148"/>
      <c r="AY20" s="148"/>
      <c r="AZ20" s="149"/>
      <c r="BC20" s="248" t="s">
        <v>45</v>
      </c>
      <c r="BD20" s="249"/>
      <c r="BE20" s="249"/>
      <c r="BF20" s="249"/>
      <c r="BG20" s="249"/>
      <c r="BH20" s="249"/>
      <c r="BI20" s="249"/>
      <c r="BJ20" s="249"/>
      <c r="BK20" s="250"/>
      <c r="BL20" s="24"/>
      <c r="BN20" s="1" t="str">
        <f>IF(DF43=TRUE,"☑","□")&amp;"1てんかん発作"</f>
        <v>□1てんかん発作</v>
      </c>
      <c r="BP20" s="40"/>
      <c r="BW20" s="1" t="str">
        <f>IF(DG43=TRUE,"☑","□")&amp;"2自殺念慮"</f>
        <v>□2自殺念慮</v>
      </c>
      <c r="CE20" s="1" t="str">
        <f>IF(DH43=TRUE,"☑","□")&amp;"3物質依存("</f>
        <v>□3物質依存(</v>
      </c>
      <c r="CJ20" s="2"/>
      <c r="CL20" s="195"/>
      <c r="CM20" s="195"/>
      <c r="CN20" s="195"/>
      <c r="CO20" s="195"/>
      <c r="CP20" s="195"/>
      <c r="CQ20" s="195"/>
      <c r="CR20" s="195"/>
      <c r="CS20" s="195"/>
      <c r="CT20" s="195"/>
      <c r="CU20" s="4" t="s">
        <v>21</v>
      </c>
      <c r="CV20" s="4"/>
      <c r="DB20" s="37"/>
      <c r="DE20" s="41" t="s">
        <v>66</v>
      </c>
      <c r="DF20" s="42" t="str">
        <f>IF(J26="","【未入力】",J26)</f>
        <v>【未入力】</v>
      </c>
    </row>
    <row r="21" spans="1:113" ht="13.5" customHeight="1">
      <c r="A21" s="136"/>
      <c r="B21" s="137"/>
      <c r="C21" s="137"/>
      <c r="D21" s="137"/>
      <c r="E21" s="137"/>
      <c r="F21" s="137"/>
      <c r="G21" s="137"/>
      <c r="H21" s="137"/>
      <c r="I21" s="138"/>
      <c r="J21" s="188"/>
      <c r="K21" s="165"/>
      <c r="L21" s="165"/>
      <c r="M21" s="165"/>
      <c r="N21" s="165"/>
      <c r="O21" s="165"/>
      <c r="P21" s="165"/>
      <c r="Q21" s="165"/>
      <c r="R21" s="165"/>
      <c r="S21" s="165"/>
      <c r="T21" s="165"/>
      <c r="U21" s="165"/>
      <c r="V21" s="9"/>
      <c r="W21" s="9"/>
      <c r="X21" s="10"/>
      <c r="Y21" s="152"/>
      <c r="Z21" s="153"/>
      <c r="AA21" s="153"/>
      <c r="AB21" s="153"/>
      <c r="AC21" s="153"/>
      <c r="AD21" s="154"/>
      <c r="AE21" s="150"/>
      <c r="AF21" s="93"/>
      <c r="AG21" s="93"/>
      <c r="AH21" s="93"/>
      <c r="AI21" s="93"/>
      <c r="AJ21" s="93"/>
      <c r="AK21" s="93"/>
      <c r="AL21" s="93"/>
      <c r="AM21" s="93"/>
      <c r="AN21" s="93"/>
      <c r="AO21" s="93"/>
      <c r="AP21" s="93"/>
      <c r="AQ21" s="93"/>
      <c r="AR21" s="93"/>
      <c r="AS21" s="93"/>
      <c r="AT21" s="93"/>
      <c r="AU21" s="93"/>
      <c r="AV21" s="93"/>
      <c r="AW21" s="93"/>
      <c r="AX21" s="93"/>
      <c r="AY21" s="93"/>
      <c r="AZ21" s="151"/>
      <c r="BC21" s="18"/>
      <c r="BD21" s="32"/>
      <c r="BE21" s="32"/>
      <c r="BF21" s="32"/>
      <c r="BG21" s="32"/>
      <c r="BH21" s="32"/>
      <c r="BI21" s="32"/>
      <c r="BJ21" s="32"/>
      <c r="BK21" s="32"/>
      <c r="BL21" s="24"/>
      <c r="BN21" s="1" t="str">
        <f>IF(DI43=TRUE,"☑","□")&amp;"4その他("</f>
        <v>□4その他(</v>
      </c>
      <c r="BS21" s="2"/>
      <c r="BT21" s="195"/>
      <c r="BU21" s="195"/>
      <c r="BV21" s="195"/>
      <c r="BW21" s="195"/>
      <c r="BX21" s="195"/>
      <c r="BY21" s="195"/>
      <c r="BZ21" s="195"/>
      <c r="CA21" s="195"/>
      <c r="CB21" s="195"/>
      <c r="CC21" s="195"/>
      <c r="CD21" s="4" t="s">
        <v>21</v>
      </c>
      <c r="CE21" s="39"/>
      <c r="CF21" s="4"/>
      <c r="DB21" s="37"/>
      <c r="DE21" s="41" t="s">
        <v>67</v>
      </c>
      <c r="DF21" s="42" t="str">
        <f>IF(Q28="","【未入力】",Q28)</f>
        <v>【未入力】</v>
      </c>
    </row>
    <row r="22" spans="1:113" ht="13.5" customHeight="1">
      <c r="A22" s="158" t="s">
        <v>11</v>
      </c>
      <c r="B22" s="159"/>
      <c r="C22" s="159"/>
      <c r="D22" s="159"/>
      <c r="E22" s="159"/>
      <c r="F22" s="159"/>
      <c r="G22" s="159"/>
      <c r="H22" s="159"/>
      <c r="I22" s="160"/>
      <c r="J22" s="164"/>
      <c r="K22" s="164"/>
      <c r="L22" s="164"/>
      <c r="M22" s="164"/>
      <c r="N22" s="164"/>
      <c r="O22" s="164"/>
      <c r="P22" s="164"/>
      <c r="Q22" s="164"/>
      <c r="R22" s="164"/>
      <c r="S22" s="164"/>
      <c r="T22" s="164"/>
      <c r="U22" s="164"/>
      <c r="V22" s="166" t="s">
        <v>12</v>
      </c>
      <c r="W22" s="166"/>
      <c r="X22" s="166"/>
      <c r="Y22" s="168" t="s">
        <v>13</v>
      </c>
      <c r="Z22" s="169"/>
      <c r="AA22" s="169"/>
      <c r="AB22" s="169"/>
      <c r="AC22" s="169"/>
      <c r="AD22" s="170"/>
      <c r="AE22" s="254"/>
      <c r="AF22" s="255"/>
      <c r="AG22" s="255"/>
      <c r="AH22" s="255"/>
      <c r="AI22" s="255"/>
      <c r="AJ22" s="255"/>
      <c r="AK22" s="255"/>
      <c r="AL22" s="255"/>
      <c r="AM22" s="255"/>
      <c r="AN22" s="255"/>
      <c r="AO22" s="255"/>
      <c r="AP22" s="255"/>
      <c r="AQ22" s="255"/>
      <c r="AR22" s="255"/>
      <c r="AS22" s="255"/>
      <c r="AT22" s="255"/>
      <c r="AU22" s="255"/>
      <c r="AV22" s="255"/>
      <c r="AW22" s="255"/>
      <c r="AX22" s="255"/>
      <c r="AY22" s="255"/>
      <c r="AZ22" s="256"/>
      <c r="BC22" s="18"/>
      <c r="BD22" s="32"/>
      <c r="BE22" s="32"/>
      <c r="BF22" s="32"/>
      <c r="BG22" s="32"/>
      <c r="BH22" s="32"/>
      <c r="BI22" s="32"/>
      <c r="BJ22" s="32"/>
      <c r="BK22" s="32"/>
      <c r="BL22" s="24"/>
      <c r="DB22" s="37"/>
      <c r="DE22" s="41" t="s">
        <v>68</v>
      </c>
      <c r="DF22" s="42" t="str">
        <f>IF(DG22=TRUE,"",IF(Y26="","【未入力】",Y26))</f>
        <v>【未入力】</v>
      </c>
      <c r="DG22" s="67" t="b">
        <v>0</v>
      </c>
    </row>
    <row r="23" spans="1:113" ht="13.5" customHeight="1">
      <c r="A23" s="161"/>
      <c r="B23" s="162"/>
      <c r="C23" s="162"/>
      <c r="D23" s="162"/>
      <c r="E23" s="162"/>
      <c r="F23" s="162"/>
      <c r="G23" s="162"/>
      <c r="H23" s="162"/>
      <c r="I23" s="163"/>
      <c r="J23" s="165"/>
      <c r="K23" s="165"/>
      <c r="L23" s="165"/>
      <c r="M23" s="165"/>
      <c r="N23" s="165"/>
      <c r="O23" s="165"/>
      <c r="P23" s="165"/>
      <c r="Q23" s="165"/>
      <c r="R23" s="165"/>
      <c r="S23" s="165"/>
      <c r="T23" s="165"/>
      <c r="U23" s="165"/>
      <c r="V23" s="167"/>
      <c r="W23" s="167"/>
      <c r="X23" s="167"/>
      <c r="Y23" s="136"/>
      <c r="Z23" s="137"/>
      <c r="AA23" s="137"/>
      <c r="AB23" s="137"/>
      <c r="AC23" s="137"/>
      <c r="AD23" s="138"/>
      <c r="AE23" s="257"/>
      <c r="AF23" s="258"/>
      <c r="AG23" s="258"/>
      <c r="AH23" s="258"/>
      <c r="AI23" s="258"/>
      <c r="AJ23" s="258"/>
      <c r="AK23" s="258"/>
      <c r="AL23" s="258"/>
      <c r="AM23" s="258"/>
      <c r="AN23" s="258"/>
      <c r="AO23" s="258"/>
      <c r="AP23" s="258"/>
      <c r="AQ23" s="258"/>
      <c r="AR23" s="258"/>
      <c r="AS23" s="258"/>
      <c r="AT23" s="258"/>
      <c r="AU23" s="258"/>
      <c r="AV23" s="258"/>
      <c r="AW23" s="258"/>
      <c r="AX23" s="258"/>
      <c r="AY23" s="258"/>
      <c r="AZ23" s="259"/>
      <c r="BC23" s="244" t="s">
        <v>46</v>
      </c>
      <c r="BD23" s="245"/>
      <c r="BE23" s="245"/>
      <c r="BF23" s="245"/>
      <c r="BG23" s="245"/>
      <c r="BH23" s="245"/>
      <c r="BI23" s="245"/>
      <c r="BJ23" s="245"/>
      <c r="BK23" s="246"/>
      <c r="BL23" s="24"/>
      <c r="BN23" s="1" t="str">
        <f>IF(DF45=TRUE,"☑","□")&amp;"1暴言"</f>
        <v>□1暴言</v>
      </c>
      <c r="BV23" s="1" t="str">
        <f>IF(DG45=TRUE,"☑","□")&amp;"2徘徊"</f>
        <v>□2徘徊</v>
      </c>
      <c r="CE23" s="1" t="str">
        <f>IF(DH45=TRUE,"☑","□")&amp;"3不潔行為"</f>
        <v>□3不潔行為</v>
      </c>
      <c r="CL23" s="1" t="str">
        <f>IF(DI45=TRUE,"☑","□")&amp;"4その他("</f>
        <v>□4その他(</v>
      </c>
      <c r="CQ23" s="2"/>
      <c r="CR23" s="195"/>
      <c r="CS23" s="195"/>
      <c r="CT23" s="195"/>
      <c r="CU23" s="195"/>
      <c r="CV23" s="195"/>
      <c r="CW23" s="195"/>
      <c r="CX23" s="195"/>
      <c r="CY23" s="195"/>
      <c r="CZ23" s="195"/>
      <c r="DA23" s="195"/>
      <c r="DB23" s="38" t="s">
        <v>21</v>
      </c>
      <c r="DE23" s="41" t="s">
        <v>69</v>
      </c>
      <c r="DF23" s="42" t="str">
        <f>IF(DG22=TRUE,"",IF(AF28="","【未入力】",AF28))</f>
        <v>【未入力】</v>
      </c>
    </row>
    <row r="24" spans="1:113" ht="13.5" customHeight="1" thickBot="1">
      <c r="A24" s="208" t="s">
        <v>14</v>
      </c>
      <c r="B24" s="209"/>
      <c r="C24" s="209"/>
      <c r="D24" s="209"/>
      <c r="E24" s="209"/>
      <c r="F24" s="209"/>
      <c r="G24" s="209"/>
      <c r="H24" s="209"/>
      <c r="I24" s="210"/>
      <c r="J24" s="11"/>
      <c r="K24" s="7"/>
      <c r="L24" s="7"/>
      <c r="M24" s="7"/>
      <c r="N24" s="7"/>
      <c r="O24" s="7"/>
      <c r="P24" s="7"/>
      <c r="Q24" s="7"/>
      <c r="R24" s="7"/>
      <c r="W24" s="211" t="str">
        <f>IF(DF18=TRUE,"☑","□")&amp;"有り"</f>
        <v>□有り</v>
      </c>
      <c r="X24" s="211"/>
      <c r="Y24" s="96"/>
      <c r="Z24" s="96"/>
      <c r="AA24" s="96"/>
      <c r="AI24" s="212" t="str">
        <f>IF(DF19=TRUE,"☑","□")&amp;"なし"</f>
        <v>□なし</v>
      </c>
      <c r="AJ24" s="212"/>
      <c r="AK24" s="212"/>
      <c r="AL24" s="212"/>
      <c r="AM24" s="212"/>
      <c r="AZ24" s="12"/>
      <c r="BC24" s="18"/>
      <c r="BD24" s="30"/>
      <c r="BE24" s="30"/>
      <c r="BF24" s="30"/>
      <c r="BG24" s="30"/>
      <c r="BH24" s="30"/>
      <c r="BI24" s="30"/>
      <c r="BJ24" s="30"/>
      <c r="BK24" s="30"/>
      <c r="BL24" s="24"/>
      <c r="DB24" s="37"/>
      <c r="DE24" s="41" t="s">
        <v>70</v>
      </c>
      <c r="DF24" s="42" t="str">
        <f>IF(DG24=TRUE,"",IF(AM26="","【未入力】",AM26))</f>
        <v>【未入力】</v>
      </c>
      <c r="DG24" s="67" t="b">
        <v>0</v>
      </c>
    </row>
    <row r="25" spans="1:113" ht="13.5" customHeight="1">
      <c r="A25" s="213" t="s">
        <v>15</v>
      </c>
      <c r="B25" s="214"/>
      <c r="C25" s="214"/>
      <c r="D25" s="214"/>
      <c r="E25" s="214"/>
      <c r="F25" s="214"/>
      <c r="G25" s="214"/>
      <c r="H25" s="214"/>
      <c r="I25" s="215"/>
      <c r="J25" s="217" t="s">
        <v>16</v>
      </c>
      <c r="K25" s="218"/>
      <c r="L25" s="218"/>
      <c r="M25" s="218"/>
      <c r="N25" s="218"/>
      <c r="O25" s="218"/>
      <c r="P25" s="218"/>
      <c r="Q25" s="218"/>
      <c r="R25" s="218"/>
      <c r="S25" s="218"/>
      <c r="T25" s="218"/>
      <c r="U25" s="218"/>
      <c r="V25" s="218"/>
      <c r="W25" s="218"/>
      <c r="X25" s="219"/>
      <c r="Y25" s="217" t="s">
        <v>17</v>
      </c>
      <c r="Z25" s="218"/>
      <c r="AA25" s="218"/>
      <c r="AB25" s="218"/>
      <c r="AC25" s="218"/>
      <c r="AD25" s="218"/>
      <c r="AE25" s="218"/>
      <c r="AF25" s="218"/>
      <c r="AG25" s="218"/>
      <c r="AH25" s="218"/>
      <c r="AI25" s="218"/>
      <c r="AJ25" s="218"/>
      <c r="AK25" s="218"/>
      <c r="AL25" s="219"/>
      <c r="AM25" s="220" t="s">
        <v>18</v>
      </c>
      <c r="AN25" s="220"/>
      <c r="AO25" s="220"/>
      <c r="AP25" s="220"/>
      <c r="AQ25" s="220"/>
      <c r="AR25" s="220"/>
      <c r="AS25" s="220"/>
      <c r="AT25" s="220"/>
      <c r="AU25" s="220"/>
      <c r="AV25" s="220"/>
      <c r="AW25" s="220"/>
      <c r="AX25" s="220"/>
      <c r="AY25" s="220"/>
      <c r="AZ25" s="221"/>
      <c r="BC25" s="244" t="s">
        <v>47</v>
      </c>
      <c r="BD25" s="245"/>
      <c r="BE25" s="245"/>
      <c r="BF25" s="245"/>
      <c r="BG25" s="245"/>
      <c r="BH25" s="245"/>
      <c r="BI25" s="245"/>
      <c r="BJ25" s="245"/>
      <c r="BK25" s="246"/>
      <c r="BL25" s="24"/>
      <c r="BN25" s="1" t="str">
        <f>IF(DF47=TRUE,"☑","□")&amp;"1幻覚妄想状態"</f>
        <v>□1幻覚妄想状態</v>
      </c>
      <c r="BZ25" s="1" t="str">
        <f>IF(DG47=TRUE,"☑","□")&amp;"2精神運動興奮状態"</f>
        <v>□2精神運動興奮状態</v>
      </c>
      <c r="CL25" s="1" t="str">
        <f>IF(DH47=TRUE,"☑","□")&amp;"3昏迷状態"</f>
        <v>□3昏迷状態</v>
      </c>
      <c r="DB25" s="37"/>
      <c r="DE25" s="41" t="s">
        <v>92</v>
      </c>
      <c r="DF25" s="42" t="str">
        <f>IF(J29="","【未入力】",J29)</f>
        <v>【未入力】</v>
      </c>
      <c r="DG25" s="50"/>
    </row>
    <row r="26" spans="1:113" ht="13.5" customHeight="1">
      <c r="A26" s="100"/>
      <c r="B26" s="101"/>
      <c r="C26" s="101"/>
      <c r="D26" s="101"/>
      <c r="E26" s="101"/>
      <c r="F26" s="101"/>
      <c r="G26" s="101"/>
      <c r="H26" s="101"/>
      <c r="I26" s="102"/>
      <c r="J26" s="222"/>
      <c r="K26" s="223"/>
      <c r="L26" s="223"/>
      <c r="M26" s="223"/>
      <c r="N26" s="223"/>
      <c r="O26" s="223"/>
      <c r="P26" s="223"/>
      <c r="Q26" s="223"/>
      <c r="R26" s="223"/>
      <c r="S26" s="223"/>
      <c r="T26" s="223"/>
      <c r="U26" s="223"/>
      <c r="V26" s="223"/>
      <c r="W26" s="223"/>
      <c r="X26" s="228"/>
      <c r="Y26" s="222"/>
      <c r="Z26" s="223"/>
      <c r="AA26" s="223"/>
      <c r="AB26" s="223"/>
      <c r="AC26" s="223"/>
      <c r="AD26" s="223"/>
      <c r="AE26" s="223"/>
      <c r="AF26" s="223"/>
      <c r="AG26" s="223"/>
      <c r="AH26" s="223"/>
      <c r="AI26" s="223"/>
      <c r="AJ26" s="223"/>
      <c r="AK26" s="223"/>
      <c r="AL26" s="228"/>
      <c r="AM26" s="222"/>
      <c r="AN26" s="223"/>
      <c r="AO26" s="223"/>
      <c r="AP26" s="223"/>
      <c r="AQ26" s="223"/>
      <c r="AR26" s="223"/>
      <c r="AS26" s="223"/>
      <c r="AT26" s="223"/>
      <c r="AU26" s="223"/>
      <c r="AV26" s="223"/>
      <c r="AW26" s="223"/>
      <c r="AX26" s="223"/>
      <c r="AY26" s="223"/>
      <c r="AZ26" s="224"/>
      <c r="BC26" s="18"/>
      <c r="BD26" s="30"/>
      <c r="BE26" s="30"/>
      <c r="BF26" s="30"/>
      <c r="BG26" s="30"/>
      <c r="BH26" s="30"/>
      <c r="BI26" s="30"/>
      <c r="BJ26" s="30"/>
      <c r="BK26" s="30"/>
      <c r="BL26" s="24"/>
      <c r="BN26" s="1" t="str">
        <f>IF(DI47=TRUE,"☑","□")&amp;"4統合失調症等残遺状態"</f>
        <v>□4統合失調症等残遺状態</v>
      </c>
      <c r="BP26" s="59"/>
      <c r="BQ26" s="59"/>
      <c r="BR26" s="59"/>
      <c r="BS26" s="59"/>
      <c r="BT26" s="59"/>
      <c r="BU26" s="59"/>
      <c r="BV26" s="59"/>
      <c r="BW26" s="59"/>
      <c r="BX26" s="59"/>
      <c r="BY26" s="59"/>
      <c r="CB26" s="1" t="str">
        <f>IF(DJ47=TRUE,"☑","□")&amp;"5抑うつ状態"</f>
        <v>□5抑うつ状態</v>
      </c>
      <c r="CL26" s="1" t="str">
        <f>IF(DK47=TRUE,"☑","□")&amp;"6躁状態"</f>
        <v>□6躁状態</v>
      </c>
      <c r="CT26" s="1" t="str">
        <f>IF(DL47=TRUE,"☑","□")&amp;"7せん妄状態"</f>
        <v>□7せん妄状態</v>
      </c>
      <c r="DB26" s="37"/>
      <c r="DE26" s="41" t="s">
        <v>83</v>
      </c>
      <c r="DF26" s="42" t="str">
        <f>IF(COUNTA(U40,AK40)&lt;2,"【未入力】",U40&amp;"("&amp;AK40&amp;")")</f>
        <v>【未入力】</v>
      </c>
    </row>
    <row r="27" spans="1:113" ht="13.5" customHeight="1">
      <c r="A27" s="100"/>
      <c r="B27" s="101"/>
      <c r="C27" s="101"/>
      <c r="D27" s="101"/>
      <c r="E27" s="101"/>
      <c r="F27" s="101"/>
      <c r="G27" s="101"/>
      <c r="H27" s="101"/>
      <c r="I27" s="102"/>
      <c r="J27" s="222"/>
      <c r="K27" s="223"/>
      <c r="L27" s="223"/>
      <c r="M27" s="223"/>
      <c r="N27" s="223"/>
      <c r="O27" s="223"/>
      <c r="P27" s="223"/>
      <c r="Q27" s="223"/>
      <c r="R27" s="223"/>
      <c r="S27" s="223"/>
      <c r="T27" s="223"/>
      <c r="U27" s="223"/>
      <c r="V27" s="223"/>
      <c r="W27" s="223"/>
      <c r="X27" s="228"/>
      <c r="Y27" s="222"/>
      <c r="Z27" s="223"/>
      <c r="AA27" s="223"/>
      <c r="AB27" s="223"/>
      <c r="AC27" s="223"/>
      <c r="AD27" s="223"/>
      <c r="AE27" s="223"/>
      <c r="AF27" s="223"/>
      <c r="AG27" s="223"/>
      <c r="AH27" s="223"/>
      <c r="AI27" s="223"/>
      <c r="AJ27" s="223"/>
      <c r="AK27" s="223"/>
      <c r="AL27" s="228"/>
      <c r="AM27" s="222"/>
      <c r="AN27" s="223"/>
      <c r="AO27" s="223"/>
      <c r="AP27" s="223"/>
      <c r="AQ27" s="223"/>
      <c r="AR27" s="223"/>
      <c r="AS27" s="223"/>
      <c r="AT27" s="223"/>
      <c r="AU27" s="223"/>
      <c r="AV27" s="223"/>
      <c r="AW27" s="223"/>
      <c r="AX27" s="223"/>
      <c r="AY27" s="223"/>
      <c r="AZ27" s="224"/>
      <c r="BC27" s="18"/>
      <c r="BD27" s="30"/>
      <c r="BE27" s="30"/>
      <c r="BF27" s="30"/>
      <c r="BG27" s="30"/>
      <c r="BH27" s="30"/>
      <c r="BI27" s="30"/>
      <c r="BJ27" s="30"/>
      <c r="BK27" s="30"/>
      <c r="BL27" s="24"/>
      <c r="BN27" s="1" t="str">
        <f>IF(DM47=TRUE,"☑","□")&amp;"8もうろう状態"</f>
        <v>□8もうろう状態</v>
      </c>
      <c r="BZ27" s="1" t="str">
        <f>IF(DN47=TRUE,"☑","□")&amp;"9認知症状態"</f>
        <v>□9認知症状態</v>
      </c>
      <c r="CL27" s="1" t="str">
        <f>IF(DO47=TRUE,"☑","□")&amp;"10その他("</f>
        <v>□10その他(</v>
      </c>
      <c r="CQ27" s="2"/>
      <c r="CR27" s="195"/>
      <c r="CS27" s="195"/>
      <c r="CT27" s="195"/>
      <c r="CU27" s="195"/>
      <c r="CV27" s="195"/>
      <c r="CW27" s="195"/>
      <c r="CX27" s="195"/>
      <c r="CY27" s="195"/>
      <c r="CZ27" s="195"/>
      <c r="DA27" s="195"/>
      <c r="DB27" s="38" t="s">
        <v>21</v>
      </c>
      <c r="DE27" s="41" t="s">
        <v>85</v>
      </c>
      <c r="DF27" s="42" t="str">
        <f>IF(OR(N45=0,N45="不明"),"",IF(IF(K41="",0,1)+IF(W41="",0,1)&lt;2,"【未入力】",TEXT(K41,"ggge年m月d日")&amp;"～"&amp;TEXT(W41,"ggge年m月d日")))</f>
        <v/>
      </c>
    </row>
    <row r="28" spans="1:113" ht="13.5" customHeight="1">
      <c r="A28" s="216"/>
      <c r="B28" s="137"/>
      <c r="C28" s="137"/>
      <c r="D28" s="137"/>
      <c r="E28" s="137"/>
      <c r="F28" s="137"/>
      <c r="G28" s="137"/>
      <c r="H28" s="137"/>
      <c r="I28" s="138"/>
      <c r="J28" s="205" t="s">
        <v>19</v>
      </c>
      <c r="K28" s="206"/>
      <c r="L28" s="206"/>
      <c r="M28" s="206"/>
      <c r="N28" s="206"/>
      <c r="O28" s="206"/>
      <c r="P28" s="9" t="s">
        <v>20</v>
      </c>
      <c r="Q28" s="117"/>
      <c r="R28" s="117"/>
      <c r="S28" s="117"/>
      <c r="T28" s="117"/>
      <c r="U28" s="117"/>
      <c r="V28" s="117"/>
      <c r="W28" s="117"/>
      <c r="X28" s="10" t="s">
        <v>21</v>
      </c>
      <c r="Y28" s="205" t="s">
        <v>19</v>
      </c>
      <c r="Z28" s="206"/>
      <c r="AA28" s="206"/>
      <c r="AB28" s="206"/>
      <c r="AC28" s="206"/>
      <c r="AD28" s="206"/>
      <c r="AE28" s="9" t="s">
        <v>20</v>
      </c>
      <c r="AF28" s="226"/>
      <c r="AG28" s="226"/>
      <c r="AH28" s="226"/>
      <c r="AI28" s="226"/>
      <c r="AJ28" s="226"/>
      <c r="AK28" s="226"/>
      <c r="AL28" s="10" t="s">
        <v>21</v>
      </c>
      <c r="AM28" s="225"/>
      <c r="AN28" s="226"/>
      <c r="AO28" s="226"/>
      <c r="AP28" s="226"/>
      <c r="AQ28" s="226"/>
      <c r="AR28" s="226"/>
      <c r="AS28" s="226"/>
      <c r="AT28" s="226"/>
      <c r="AU28" s="226"/>
      <c r="AV28" s="226"/>
      <c r="AW28" s="226"/>
      <c r="AX28" s="226"/>
      <c r="AY28" s="226"/>
      <c r="AZ28" s="227"/>
      <c r="BC28" s="56"/>
      <c r="BD28" s="9"/>
      <c r="BE28" s="9"/>
      <c r="BF28" s="9"/>
      <c r="BG28" s="9"/>
      <c r="BH28" s="9"/>
      <c r="BI28" s="9"/>
      <c r="BJ28" s="9"/>
      <c r="BK28" s="9"/>
      <c r="BL28" s="34"/>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57"/>
      <c r="DE28" s="41" t="s">
        <v>86</v>
      </c>
      <c r="DF28" s="42" t="str">
        <f>IF(OR(N45=0,N45="不明"),"",IF(AM41="","【未入力】",AM41))</f>
        <v/>
      </c>
    </row>
    <row r="29" spans="1:113" ht="13.5" customHeight="1">
      <c r="A29" s="97" t="s">
        <v>22</v>
      </c>
      <c r="B29" s="98"/>
      <c r="C29" s="98"/>
      <c r="D29" s="98"/>
      <c r="E29" s="98"/>
      <c r="F29" s="98"/>
      <c r="G29" s="98"/>
      <c r="H29" s="98"/>
      <c r="I29" s="99"/>
      <c r="J29" s="251"/>
      <c r="K29" s="252"/>
      <c r="L29" s="252"/>
      <c r="M29" s="252"/>
      <c r="N29" s="252"/>
      <c r="O29" s="252"/>
      <c r="P29" s="252"/>
      <c r="Q29" s="252"/>
      <c r="R29" s="252"/>
      <c r="S29" s="252"/>
      <c r="T29" s="252"/>
      <c r="U29" s="252"/>
      <c r="V29" s="252"/>
      <c r="W29" s="252"/>
      <c r="X29" s="252"/>
      <c r="Y29" s="252"/>
      <c r="Z29" s="252"/>
      <c r="AA29" s="252"/>
      <c r="AB29" s="252"/>
      <c r="AC29" s="252"/>
      <c r="AD29" s="252"/>
      <c r="AE29" s="252"/>
      <c r="AF29" s="252"/>
      <c r="AG29" s="252"/>
      <c r="AH29" s="252"/>
      <c r="AI29" s="252"/>
      <c r="AJ29" s="252"/>
      <c r="AK29" s="252"/>
      <c r="AL29" s="252"/>
      <c r="AM29" s="252"/>
      <c r="AN29" s="252"/>
      <c r="AO29" s="252"/>
      <c r="AP29" s="252"/>
      <c r="AQ29" s="252"/>
      <c r="AR29" s="252"/>
      <c r="AS29" s="252"/>
      <c r="AT29" s="252"/>
      <c r="AU29" s="252"/>
      <c r="AV29" s="252"/>
      <c r="AW29" s="252"/>
      <c r="AX29" s="252"/>
      <c r="AY29" s="252"/>
      <c r="AZ29" s="253"/>
      <c r="BC29" s="235" t="s">
        <v>48</v>
      </c>
      <c r="BD29" s="236"/>
      <c r="BE29" s="236"/>
      <c r="BF29" s="236"/>
      <c r="BG29" s="236"/>
      <c r="BH29" s="236"/>
      <c r="BI29" s="236"/>
      <c r="BJ29" s="236"/>
      <c r="BK29" s="237"/>
      <c r="BL29" s="238"/>
      <c r="BM29" s="239"/>
      <c r="BN29" s="239"/>
      <c r="BO29" s="239"/>
      <c r="BP29" s="239"/>
      <c r="BQ29" s="239"/>
      <c r="BR29" s="239"/>
      <c r="BS29" s="239"/>
      <c r="BT29" s="239"/>
      <c r="BU29" s="239"/>
      <c r="BV29" s="239"/>
      <c r="BW29" s="239"/>
      <c r="BX29" s="239"/>
      <c r="BY29" s="239"/>
      <c r="BZ29" s="239"/>
      <c r="CA29" s="239"/>
      <c r="CB29" s="239"/>
      <c r="CC29" s="239"/>
      <c r="CD29" s="239"/>
      <c r="CE29" s="239"/>
      <c r="CF29" s="239"/>
      <c r="CG29" s="239"/>
      <c r="CH29" s="239"/>
      <c r="CI29" s="239"/>
      <c r="CJ29" s="239"/>
      <c r="CK29" s="239"/>
      <c r="CL29" s="239"/>
      <c r="CM29" s="239"/>
      <c r="CN29" s="239"/>
      <c r="CO29" s="239"/>
      <c r="CP29" s="239"/>
      <c r="CQ29" s="239"/>
      <c r="CR29" s="239"/>
      <c r="CS29" s="239"/>
      <c r="CT29" s="239"/>
      <c r="CU29" s="239"/>
      <c r="CV29" s="239"/>
      <c r="CW29" s="239"/>
      <c r="CX29" s="239"/>
      <c r="CY29" s="239"/>
      <c r="CZ29" s="239"/>
      <c r="DA29" s="239"/>
      <c r="DB29" s="240"/>
      <c r="DE29" s="41" t="s">
        <v>32</v>
      </c>
      <c r="DF29" s="42" t="str">
        <f>IF(OR(N45=0,N45="不明"),"",IF(IF(K43="",0,1)+IF(W43="",0,1)&lt;2,"【未入力】",TEXT(K43,"ggge年m月d日")&amp;"～"&amp;TEXT(W43,"ggge年m月d日")))</f>
        <v/>
      </c>
    </row>
    <row r="30" spans="1:113" ht="13.5" customHeight="1">
      <c r="A30" s="100"/>
      <c r="B30" s="101"/>
      <c r="C30" s="101"/>
      <c r="D30" s="101"/>
      <c r="E30" s="101"/>
      <c r="F30" s="101"/>
      <c r="G30" s="101"/>
      <c r="H30" s="101"/>
      <c r="I30" s="102"/>
      <c r="J30" s="238"/>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39"/>
      <c r="AT30" s="239"/>
      <c r="AU30" s="239"/>
      <c r="AV30" s="239"/>
      <c r="AW30" s="239"/>
      <c r="AX30" s="239"/>
      <c r="AY30" s="239"/>
      <c r="AZ30" s="240"/>
      <c r="BC30" s="80"/>
      <c r="BD30" s="103" t="s">
        <v>49</v>
      </c>
      <c r="BE30" s="103"/>
      <c r="BF30" s="103"/>
      <c r="BG30" s="103"/>
      <c r="BH30" s="103"/>
      <c r="BI30" s="103"/>
      <c r="BJ30" s="103"/>
      <c r="BK30" s="81"/>
      <c r="BL30" s="238"/>
      <c r="BM30" s="239"/>
      <c r="BN30" s="239"/>
      <c r="BO30" s="239"/>
      <c r="BP30" s="239"/>
      <c r="BQ30" s="239"/>
      <c r="BR30" s="239"/>
      <c r="BS30" s="239"/>
      <c r="BT30" s="239"/>
      <c r="BU30" s="239"/>
      <c r="BV30" s="239"/>
      <c r="BW30" s="239"/>
      <c r="BX30" s="239"/>
      <c r="BY30" s="239"/>
      <c r="BZ30" s="239"/>
      <c r="CA30" s="239"/>
      <c r="CB30" s="239"/>
      <c r="CC30" s="239"/>
      <c r="CD30" s="239"/>
      <c r="CE30" s="239"/>
      <c r="CF30" s="239"/>
      <c r="CG30" s="239"/>
      <c r="CH30" s="239"/>
      <c r="CI30" s="239"/>
      <c r="CJ30" s="239"/>
      <c r="CK30" s="239"/>
      <c r="CL30" s="239"/>
      <c r="CM30" s="239"/>
      <c r="CN30" s="239"/>
      <c r="CO30" s="239"/>
      <c r="CP30" s="239"/>
      <c r="CQ30" s="239"/>
      <c r="CR30" s="239"/>
      <c r="CS30" s="239"/>
      <c r="CT30" s="239"/>
      <c r="CU30" s="239"/>
      <c r="CV30" s="239"/>
      <c r="CW30" s="239"/>
      <c r="CX30" s="239"/>
      <c r="CY30" s="239"/>
      <c r="CZ30" s="239"/>
      <c r="DA30" s="239"/>
      <c r="DB30" s="240"/>
      <c r="DE30" s="41" t="s">
        <v>87</v>
      </c>
      <c r="DF30" s="42" t="str">
        <f>IF(OR(N45=0,N45="不明"),"",IF(AM43="","【未入力】",AM43))</f>
        <v/>
      </c>
    </row>
    <row r="31" spans="1:113" ht="13.5" customHeight="1">
      <c r="A31" s="100"/>
      <c r="B31" s="101"/>
      <c r="C31" s="101"/>
      <c r="D31" s="101"/>
      <c r="E31" s="101"/>
      <c r="F31" s="101"/>
      <c r="G31" s="101"/>
      <c r="H31" s="101"/>
      <c r="I31" s="102"/>
      <c r="J31" s="238"/>
      <c r="K31" s="239"/>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39"/>
      <c r="AZ31" s="240"/>
      <c r="BC31" s="74"/>
      <c r="BD31" s="103"/>
      <c r="BE31" s="103"/>
      <c r="BF31" s="103"/>
      <c r="BG31" s="103"/>
      <c r="BH31" s="103"/>
      <c r="BI31" s="103"/>
      <c r="BJ31" s="103"/>
      <c r="BK31" s="75"/>
      <c r="BL31" s="238"/>
      <c r="BM31" s="239"/>
      <c r="BN31" s="239"/>
      <c r="BO31" s="239"/>
      <c r="BP31" s="239"/>
      <c r="BQ31" s="239"/>
      <c r="BR31" s="239"/>
      <c r="BS31" s="239"/>
      <c r="BT31" s="239"/>
      <c r="BU31" s="239"/>
      <c r="BV31" s="239"/>
      <c r="BW31" s="239"/>
      <c r="BX31" s="239"/>
      <c r="BY31" s="239"/>
      <c r="BZ31" s="239"/>
      <c r="CA31" s="239"/>
      <c r="CB31" s="239"/>
      <c r="CC31" s="239"/>
      <c r="CD31" s="239"/>
      <c r="CE31" s="239"/>
      <c r="CF31" s="239"/>
      <c r="CG31" s="239"/>
      <c r="CH31" s="239"/>
      <c r="CI31" s="239"/>
      <c r="CJ31" s="239"/>
      <c r="CK31" s="239"/>
      <c r="CL31" s="239"/>
      <c r="CM31" s="239"/>
      <c r="CN31" s="239"/>
      <c r="CO31" s="239"/>
      <c r="CP31" s="239"/>
      <c r="CQ31" s="239"/>
      <c r="CR31" s="239"/>
      <c r="CS31" s="239"/>
      <c r="CT31" s="239"/>
      <c r="CU31" s="239"/>
      <c r="CV31" s="239"/>
      <c r="CW31" s="239"/>
      <c r="CX31" s="239"/>
      <c r="CY31" s="239"/>
      <c r="CZ31" s="239"/>
      <c r="DA31" s="239"/>
      <c r="DB31" s="240"/>
      <c r="DE31" s="41" t="s">
        <v>93</v>
      </c>
      <c r="DF31" s="42" t="str">
        <f>IF(N46="","【未入力】",N46)</f>
        <v>【未入力】</v>
      </c>
    </row>
    <row r="32" spans="1:113" ht="13.5" customHeight="1">
      <c r="A32" s="79"/>
      <c r="B32" s="103" t="s">
        <v>23</v>
      </c>
      <c r="C32" s="103"/>
      <c r="D32" s="103"/>
      <c r="E32" s="103"/>
      <c r="F32" s="103"/>
      <c r="G32" s="103"/>
      <c r="H32" s="103"/>
      <c r="I32" s="72"/>
      <c r="J32" s="238"/>
      <c r="K32" s="239"/>
      <c r="L32" s="239"/>
      <c r="M32" s="239"/>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40"/>
      <c r="BC32" s="74"/>
      <c r="BD32" s="103"/>
      <c r="BE32" s="103"/>
      <c r="BF32" s="103"/>
      <c r="BG32" s="103"/>
      <c r="BH32" s="103"/>
      <c r="BI32" s="103"/>
      <c r="BJ32" s="103"/>
      <c r="BK32" s="75"/>
      <c r="BL32" s="238"/>
      <c r="BM32" s="239"/>
      <c r="BN32" s="239"/>
      <c r="BO32" s="239"/>
      <c r="BP32" s="239"/>
      <c r="BQ32" s="239"/>
      <c r="BR32" s="239"/>
      <c r="BS32" s="239"/>
      <c r="BT32" s="239"/>
      <c r="BU32" s="239"/>
      <c r="BV32" s="239"/>
      <c r="BW32" s="239"/>
      <c r="BX32" s="239"/>
      <c r="BY32" s="239"/>
      <c r="BZ32" s="239"/>
      <c r="CA32" s="239"/>
      <c r="CB32" s="239"/>
      <c r="CC32" s="239"/>
      <c r="CD32" s="239"/>
      <c r="CE32" s="239"/>
      <c r="CF32" s="239"/>
      <c r="CG32" s="239"/>
      <c r="CH32" s="239"/>
      <c r="CI32" s="239"/>
      <c r="CJ32" s="239"/>
      <c r="CK32" s="239"/>
      <c r="CL32" s="239"/>
      <c r="CM32" s="239"/>
      <c r="CN32" s="239"/>
      <c r="CO32" s="239"/>
      <c r="CP32" s="239"/>
      <c r="CQ32" s="239"/>
      <c r="CR32" s="239"/>
      <c r="CS32" s="239"/>
      <c r="CT32" s="239"/>
      <c r="CU32" s="239"/>
      <c r="CV32" s="239"/>
      <c r="CW32" s="239"/>
      <c r="CX32" s="239"/>
      <c r="CY32" s="239"/>
      <c r="CZ32" s="239"/>
      <c r="DA32" s="239"/>
      <c r="DB32" s="240"/>
      <c r="DE32" s="41" t="s">
        <v>71</v>
      </c>
      <c r="DF32" s="42" t="str">
        <f>IF(COUNTIF(DF42:DM51,TRUE)&gt;0,"OK","【未入力】")</f>
        <v>【未入力】</v>
      </c>
    </row>
    <row r="33" spans="1:120" ht="13.5" customHeight="1">
      <c r="A33" s="79"/>
      <c r="B33" s="103"/>
      <c r="C33" s="103"/>
      <c r="D33" s="103"/>
      <c r="E33" s="103"/>
      <c r="F33" s="103"/>
      <c r="G33" s="103"/>
      <c r="H33" s="103"/>
      <c r="I33" s="72"/>
      <c r="J33" s="238"/>
      <c r="K33" s="239"/>
      <c r="L33" s="239"/>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40"/>
      <c r="BC33" s="74"/>
      <c r="BD33" s="103"/>
      <c r="BE33" s="103"/>
      <c r="BF33" s="103"/>
      <c r="BG33" s="103"/>
      <c r="BH33" s="103"/>
      <c r="BI33" s="103"/>
      <c r="BJ33" s="103"/>
      <c r="BK33" s="75"/>
      <c r="BL33" s="238"/>
      <c r="BM33" s="239"/>
      <c r="BN33" s="239"/>
      <c r="BO33" s="239"/>
      <c r="BP33" s="239"/>
      <c r="BQ33" s="239"/>
      <c r="BR33" s="239"/>
      <c r="BS33" s="239"/>
      <c r="BT33" s="239"/>
      <c r="BU33" s="239"/>
      <c r="BV33" s="239"/>
      <c r="BW33" s="239"/>
      <c r="BX33" s="239"/>
      <c r="BY33" s="239"/>
      <c r="BZ33" s="239"/>
      <c r="CA33" s="239"/>
      <c r="CB33" s="239"/>
      <c r="CC33" s="239"/>
      <c r="CD33" s="239"/>
      <c r="CE33" s="239"/>
      <c r="CF33" s="239"/>
      <c r="CG33" s="239"/>
      <c r="CH33" s="239"/>
      <c r="CI33" s="239"/>
      <c r="CJ33" s="239"/>
      <c r="CK33" s="239"/>
      <c r="CL33" s="239"/>
      <c r="CM33" s="239"/>
      <c r="CN33" s="239"/>
      <c r="CO33" s="239"/>
      <c r="CP33" s="239"/>
      <c r="CQ33" s="239"/>
      <c r="CR33" s="239"/>
      <c r="CS33" s="239"/>
      <c r="CT33" s="239"/>
      <c r="CU33" s="239"/>
      <c r="CV33" s="239"/>
      <c r="CW33" s="239"/>
      <c r="CX33" s="239"/>
      <c r="CY33" s="239"/>
      <c r="CZ33" s="239"/>
      <c r="DA33" s="239"/>
      <c r="DB33" s="240"/>
      <c r="DE33" s="41" t="s">
        <v>37</v>
      </c>
      <c r="DF33" s="68" t="b">
        <v>0</v>
      </c>
      <c r="DG33" s="69" t="b">
        <v>0</v>
      </c>
      <c r="DH33" s="69" t="b">
        <v>0</v>
      </c>
      <c r="DI33" s="69" t="b">
        <v>0</v>
      </c>
      <c r="DJ33" s="43">
        <f>AP49</f>
        <v>0</v>
      </c>
    </row>
    <row r="34" spans="1:120" ht="13.5" customHeight="1" thickBot="1">
      <c r="A34" s="18"/>
      <c r="B34" s="103"/>
      <c r="C34" s="103"/>
      <c r="D34" s="103"/>
      <c r="E34" s="103"/>
      <c r="F34" s="103"/>
      <c r="G34" s="103"/>
      <c r="H34" s="103"/>
      <c r="I34" s="12"/>
      <c r="J34" s="238"/>
      <c r="K34" s="239"/>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40"/>
      <c r="BC34" s="20"/>
      <c r="BD34" s="247"/>
      <c r="BE34" s="247"/>
      <c r="BF34" s="247"/>
      <c r="BG34" s="247"/>
      <c r="BH34" s="247"/>
      <c r="BI34" s="247"/>
      <c r="BJ34" s="247"/>
      <c r="BK34" s="22"/>
      <c r="BL34" s="241"/>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3"/>
      <c r="DE34" s="41" t="s">
        <v>38</v>
      </c>
      <c r="DF34" s="68" t="b">
        <v>0</v>
      </c>
      <c r="DG34" s="69" t="b">
        <v>0</v>
      </c>
      <c r="DH34" s="69" t="b">
        <v>0</v>
      </c>
      <c r="DI34" s="53"/>
      <c r="DK34" s="51"/>
      <c r="DL34" s="51"/>
    </row>
    <row r="35" spans="1:120" ht="13.5" customHeight="1">
      <c r="A35" s="104" t="s">
        <v>24</v>
      </c>
      <c r="B35" s="105"/>
      <c r="C35" s="105"/>
      <c r="D35" s="105"/>
      <c r="E35" s="105"/>
      <c r="F35" s="105"/>
      <c r="G35" s="105"/>
      <c r="H35" s="105"/>
      <c r="I35" s="106"/>
      <c r="J35" s="238"/>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40"/>
      <c r="BC35" s="107" t="s">
        <v>50</v>
      </c>
      <c r="BD35" s="108"/>
      <c r="BE35" s="108"/>
      <c r="BF35" s="108"/>
      <c r="BG35" s="108"/>
      <c r="BH35" s="108"/>
      <c r="BI35" s="108"/>
      <c r="BJ35" s="108"/>
      <c r="BK35" s="109"/>
      <c r="BL35" s="113"/>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5"/>
      <c r="DE35" s="41" t="s">
        <v>40</v>
      </c>
      <c r="DF35" s="68" t="b">
        <v>0</v>
      </c>
      <c r="DG35" s="69" t="b">
        <v>0</v>
      </c>
      <c r="DH35" s="69" t="b">
        <v>0</v>
      </c>
      <c r="DI35" s="69" t="b">
        <v>0</v>
      </c>
      <c r="DJ35" s="43">
        <f>AP52</f>
        <v>0</v>
      </c>
      <c r="DK35" s="51"/>
      <c r="DL35" s="51"/>
    </row>
    <row r="36" spans="1:120" ht="13.5" customHeight="1">
      <c r="A36" s="104"/>
      <c r="B36" s="105"/>
      <c r="C36" s="105"/>
      <c r="D36" s="105"/>
      <c r="E36" s="105"/>
      <c r="F36" s="105"/>
      <c r="G36" s="105"/>
      <c r="H36" s="105"/>
      <c r="I36" s="106"/>
      <c r="J36" s="238"/>
      <c r="K36" s="239"/>
      <c r="L36" s="239"/>
      <c r="M36" s="239"/>
      <c r="N36" s="239"/>
      <c r="O36" s="239"/>
      <c r="P36" s="239"/>
      <c r="Q36" s="239"/>
      <c r="R36" s="239"/>
      <c r="S36" s="239"/>
      <c r="T36" s="239"/>
      <c r="U36" s="239"/>
      <c r="V36" s="239"/>
      <c r="W36" s="239"/>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40"/>
      <c r="BC36" s="110"/>
      <c r="BD36" s="111"/>
      <c r="BE36" s="111"/>
      <c r="BF36" s="111"/>
      <c r="BG36" s="111"/>
      <c r="BH36" s="111"/>
      <c r="BI36" s="111"/>
      <c r="BJ36" s="111"/>
      <c r="BK36" s="112"/>
      <c r="BL36" s="116"/>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c r="CK36" s="117"/>
      <c r="CL36" s="117"/>
      <c r="CM36" s="117"/>
      <c r="CN36" s="117"/>
      <c r="CO36" s="117"/>
      <c r="CP36" s="117"/>
      <c r="CQ36" s="117"/>
      <c r="CR36" s="117"/>
      <c r="CS36" s="117"/>
      <c r="CT36" s="117"/>
      <c r="CU36" s="117"/>
      <c r="CV36" s="117"/>
      <c r="CW36" s="117"/>
      <c r="CX36" s="117"/>
      <c r="CY36" s="117"/>
      <c r="CZ36" s="117"/>
      <c r="DA36" s="117"/>
      <c r="DB36" s="118"/>
      <c r="DE36" s="41" t="s">
        <v>41</v>
      </c>
      <c r="DF36" s="68" t="b">
        <v>0</v>
      </c>
      <c r="DG36" s="69" t="b">
        <v>0</v>
      </c>
      <c r="DH36" s="69" t="b">
        <v>0</v>
      </c>
      <c r="DI36" s="53">
        <f>AI54</f>
        <v>0</v>
      </c>
    </row>
    <row r="37" spans="1:120" ht="13.5" customHeight="1">
      <c r="A37" s="104"/>
      <c r="B37" s="105"/>
      <c r="C37" s="105"/>
      <c r="D37" s="105"/>
      <c r="E37" s="105"/>
      <c r="F37" s="105"/>
      <c r="G37" s="105"/>
      <c r="H37" s="105"/>
      <c r="I37" s="106"/>
      <c r="J37" s="238"/>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40"/>
      <c r="BC37" s="119" t="s">
        <v>51</v>
      </c>
      <c r="BD37" s="120"/>
      <c r="BE37" s="120"/>
      <c r="BF37" s="120"/>
      <c r="BG37" s="120"/>
      <c r="BH37" s="120"/>
      <c r="BI37" s="120"/>
      <c r="BJ37" s="120"/>
      <c r="BK37" s="121"/>
      <c r="BL37" s="125"/>
      <c r="BM37" s="126"/>
      <c r="BN37" s="126"/>
      <c r="BO37" s="126"/>
      <c r="BP37" s="126"/>
      <c r="BQ37" s="126"/>
      <c r="BR37" s="126"/>
      <c r="BS37" s="126"/>
      <c r="BT37" s="126"/>
      <c r="BU37" s="126"/>
      <c r="BV37" s="126"/>
      <c r="BW37" s="126"/>
      <c r="BX37" s="126"/>
      <c r="BY37" s="126"/>
      <c r="BZ37" s="126"/>
      <c r="CA37" s="126"/>
      <c r="CB37" s="126"/>
      <c r="CC37" s="126"/>
      <c r="CD37" s="126"/>
      <c r="CE37" s="126"/>
      <c r="CF37" s="126"/>
      <c r="CG37" s="126"/>
      <c r="CH37" s="126"/>
      <c r="CI37" s="126"/>
      <c r="CJ37" s="126"/>
      <c r="CK37" s="126"/>
      <c r="CL37" s="126"/>
      <c r="CM37" s="126"/>
      <c r="CN37" s="126"/>
      <c r="CO37" s="126"/>
      <c r="CP37" s="126"/>
      <c r="CQ37" s="126"/>
      <c r="CR37" s="126"/>
      <c r="CS37" s="126"/>
      <c r="CT37" s="126"/>
      <c r="CU37" s="126"/>
      <c r="CV37" s="126"/>
      <c r="CW37" s="126"/>
      <c r="CX37" s="126"/>
      <c r="CY37" s="126"/>
      <c r="CZ37" s="126"/>
      <c r="DA37" s="126"/>
      <c r="DB37" s="127"/>
      <c r="DE37" s="41" t="s">
        <v>42</v>
      </c>
      <c r="DF37" s="68" t="b">
        <v>0</v>
      </c>
      <c r="DG37" s="69" t="b">
        <v>0</v>
      </c>
      <c r="DH37" s="69" t="b">
        <v>0</v>
      </c>
      <c r="DI37" s="69" t="b">
        <v>0</v>
      </c>
      <c r="DJ37" s="69" t="b">
        <v>0</v>
      </c>
      <c r="DK37" s="69" t="b">
        <v>0</v>
      </c>
      <c r="DL37" s="69" t="b">
        <v>0</v>
      </c>
      <c r="DM37" s="69" t="b">
        <v>0</v>
      </c>
      <c r="DN37" s="50">
        <f>CK8</f>
        <v>0</v>
      </c>
    </row>
    <row r="38" spans="1:120" ht="13.5" customHeight="1">
      <c r="A38" s="104"/>
      <c r="B38" s="105"/>
      <c r="C38" s="105"/>
      <c r="D38" s="105"/>
      <c r="E38" s="105"/>
      <c r="F38" s="105"/>
      <c r="G38" s="105"/>
      <c r="H38" s="105"/>
      <c r="I38" s="106"/>
      <c r="J38" s="238"/>
      <c r="K38" s="239"/>
      <c r="L38" s="239"/>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40"/>
      <c r="BC38" s="122"/>
      <c r="BD38" s="123"/>
      <c r="BE38" s="123"/>
      <c r="BF38" s="123"/>
      <c r="BG38" s="123"/>
      <c r="BH38" s="123"/>
      <c r="BI38" s="123"/>
      <c r="BJ38" s="123"/>
      <c r="BK38" s="124"/>
      <c r="BL38" s="116"/>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c r="CK38" s="117"/>
      <c r="CL38" s="117"/>
      <c r="CM38" s="117"/>
      <c r="CN38" s="117"/>
      <c r="CO38" s="117"/>
      <c r="CP38" s="117"/>
      <c r="CQ38" s="117"/>
      <c r="CR38" s="117"/>
      <c r="CS38" s="117"/>
      <c r="CT38" s="117"/>
      <c r="CU38" s="117"/>
      <c r="CV38" s="117"/>
      <c r="CW38" s="117"/>
      <c r="CX38" s="117"/>
      <c r="CY38" s="117"/>
      <c r="CZ38" s="117"/>
      <c r="DA38" s="117"/>
      <c r="DB38" s="118"/>
      <c r="DE38" s="41" t="s">
        <v>43</v>
      </c>
      <c r="DF38" s="68" t="b">
        <v>0</v>
      </c>
      <c r="DG38" s="69" t="b">
        <v>0</v>
      </c>
      <c r="DH38" s="69" t="b">
        <v>0</v>
      </c>
      <c r="DI38" s="69" t="b">
        <v>0</v>
      </c>
      <c r="DJ38" s="69" t="b">
        <v>0</v>
      </c>
      <c r="DK38" s="69" t="b">
        <v>0</v>
      </c>
      <c r="DL38" s="69" t="b">
        <v>0</v>
      </c>
      <c r="DM38" s="43">
        <f>CK11</f>
        <v>0</v>
      </c>
    </row>
    <row r="39" spans="1:120" ht="13.5" customHeight="1">
      <c r="A39" s="104"/>
      <c r="B39" s="105"/>
      <c r="C39" s="105"/>
      <c r="D39" s="105"/>
      <c r="E39" s="105"/>
      <c r="F39" s="105"/>
      <c r="G39" s="105"/>
      <c r="H39" s="105"/>
      <c r="I39" s="106"/>
      <c r="J39" s="238"/>
      <c r="K39" s="239"/>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39"/>
      <c r="AZ39" s="240"/>
      <c r="BC39" s="189" t="s">
        <v>52</v>
      </c>
      <c r="BD39" s="190"/>
      <c r="BE39" s="190"/>
      <c r="BF39" s="190"/>
      <c r="BG39" s="190"/>
      <c r="BH39" s="190"/>
      <c r="BI39" s="190"/>
      <c r="BJ39" s="190"/>
      <c r="BK39" s="191"/>
      <c r="BL39" s="202" t="s">
        <v>7</v>
      </c>
      <c r="BM39" s="203"/>
      <c r="BN39" s="204"/>
      <c r="BO39" s="125"/>
      <c r="BP39" s="126"/>
      <c r="BQ39" s="126"/>
      <c r="BR39" s="126"/>
      <c r="BS39" s="126"/>
      <c r="BT39" s="126"/>
      <c r="BU39" s="126"/>
      <c r="BV39" s="126"/>
      <c r="BW39" s="126"/>
      <c r="BX39" s="126"/>
      <c r="BY39" s="126"/>
      <c r="BZ39" s="126"/>
      <c r="CA39" s="126"/>
      <c r="CB39" s="126"/>
      <c r="CC39" s="126"/>
      <c r="CD39" s="126"/>
      <c r="CE39" s="203" t="str">
        <f>IF(DF53=TRUE,"☑","□")&amp;"男"</f>
        <v>□男</v>
      </c>
      <c r="CF39" s="203"/>
      <c r="CG39" s="204"/>
      <c r="CH39" s="202" t="s">
        <v>53</v>
      </c>
      <c r="CI39" s="203"/>
      <c r="CJ39" s="203"/>
      <c r="CK39" s="203"/>
      <c r="CL39" s="204"/>
      <c r="CM39" s="144" t="s">
        <v>6</v>
      </c>
      <c r="CN39" s="145"/>
      <c r="CO39" s="145"/>
      <c r="CP39" s="146"/>
      <c r="CQ39" s="148"/>
      <c r="CR39" s="148"/>
      <c r="CS39" s="148"/>
      <c r="CT39" s="148"/>
      <c r="CU39" s="148"/>
      <c r="CV39" s="148"/>
      <c r="CW39" s="148"/>
      <c r="CX39" s="148"/>
      <c r="CY39" s="148"/>
      <c r="CZ39" s="148"/>
      <c r="DA39" s="263" t="s">
        <v>54</v>
      </c>
      <c r="DB39" s="264"/>
      <c r="DE39" s="41" t="s">
        <v>44</v>
      </c>
      <c r="DF39" s="68" t="b">
        <v>0</v>
      </c>
      <c r="DG39" s="69" t="b">
        <v>0</v>
      </c>
      <c r="DH39" s="69" t="b">
        <v>0</v>
      </c>
      <c r="DI39" s="69" t="b">
        <v>0</v>
      </c>
      <c r="DJ39" s="68" t="b">
        <v>0</v>
      </c>
      <c r="DK39" s="68" t="b">
        <v>0</v>
      </c>
      <c r="DL39" s="68" t="b">
        <v>0</v>
      </c>
      <c r="DM39" s="50">
        <f>CC14</f>
        <v>0</v>
      </c>
    </row>
    <row r="40" spans="1:120" ht="13.5" customHeight="1" thickBot="1">
      <c r="A40" s="20"/>
      <c r="B40" s="21"/>
      <c r="C40" s="21"/>
      <c r="D40" s="21"/>
      <c r="E40" s="21"/>
      <c r="F40" s="21"/>
      <c r="G40" s="21"/>
      <c r="H40" s="21"/>
      <c r="I40" s="22"/>
      <c r="J40" s="23"/>
      <c r="K40" s="128" t="s">
        <v>25</v>
      </c>
      <c r="L40" s="128"/>
      <c r="M40" s="128"/>
      <c r="N40" s="128"/>
      <c r="O40" s="128"/>
      <c r="P40" s="128"/>
      <c r="Q40" s="128"/>
      <c r="R40" s="128"/>
      <c r="S40" s="128"/>
      <c r="T40" s="128"/>
      <c r="U40" s="129"/>
      <c r="V40" s="129"/>
      <c r="W40" s="129"/>
      <c r="X40" s="129"/>
      <c r="Y40" s="129"/>
      <c r="Z40" s="129"/>
      <c r="AA40" s="129"/>
      <c r="AB40" s="129"/>
      <c r="AC40" s="129"/>
      <c r="AD40" s="129"/>
      <c r="AE40" s="129"/>
      <c r="AF40" s="129"/>
      <c r="AG40" s="129"/>
      <c r="AH40" s="128" t="s">
        <v>26</v>
      </c>
      <c r="AI40" s="128"/>
      <c r="AJ40" s="128"/>
      <c r="AK40" s="129"/>
      <c r="AL40" s="129"/>
      <c r="AM40" s="129"/>
      <c r="AN40" s="129"/>
      <c r="AO40" s="129"/>
      <c r="AP40" s="129"/>
      <c r="AQ40" s="129"/>
      <c r="AR40" s="129"/>
      <c r="AS40" s="129"/>
      <c r="AT40" s="129"/>
      <c r="AU40" s="129"/>
      <c r="AV40" s="129"/>
      <c r="AW40" s="129"/>
      <c r="AX40" s="129"/>
      <c r="AY40" s="130" t="s">
        <v>21</v>
      </c>
      <c r="AZ40" s="131"/>
      <c r="BC40" s="152"/>
      <c r="BD40" s="153"/>
      <c r="BE40" s="153"/>
      <c r="BF40" s="153"/>
      <c r="BG40" s="153"/>
      <c r="BH40" s="153"/>
      <c r="BI40" s="153"/>
      <c r="BJ40" s="153"/>
      <c r="BK40" s="154"/>
      <c r="BL40" s="268"/>
      <c r="BM40" s="95"/>
      <c r="BN40" s="201"/>
      <c r="BO40" s="116"/>
      <c r="BP40" s="117"/>
      <c r="BQ40" s="117"/>
      <c r="BR40" s="117"/>
      <c r="BS40" s="117"/>
      <c r="BT40" s="117"/>
      <c r="BU40" s="117"/>
      <c r="BV40" s="117"/>
      <c r="BW40" s="117"/>
      <c r="BX40" s="117"/>
      <c r="BY40" s="117"/>
      <c r="BZ40" s="117"/>
      <c r="CA40" s="117"/>
      <c r="CB40" s="117"/>
      <c r="CC40" s="117"/>
      <c r="CD40" s="117"/>
      <c r="CE40" s="95" t="str">
        <f>IF(DG53=TRUE,"☑","□")&amp;"女"</f>
        <v>□女</v>
      </c>
      <c r="CF40" s="95"/>
      <c r="CG40" s="201"/>
      <c r="CH40" s="116"/>
      <c r="CI40" s="117"/>
      <c r="CJ40" s="117"/>
      <c r="CK40" s="117"/>
      <c r="CL40" s="118"/>
      <c r="CM40" s="87"/>
      <c r="CN40" s="88"/>
      <c r="CO40" s="88"/>
      <c r="CP40" s="89"/>
      <c r="CQ40" s="262"/>
      <c r="CR40" s="262"/>
      <c r="CS40" s="262"/>
      <c r="CT40" s="262"/>
      <c r="CU40" s="262"/>
      <c r="CV40" s="262"/>
      <c r="CW40" s="262"/>
      <c r="CX40" s="262"/>
      <c r="CY40" s="262"/>
      <c r="CZ40" s="262"/>
      <c r="DA40" s="265"/>
      <c r="DB40" s="266"/>
      <c r="DE40" s="41" t="s">
        <v>72</v>
      </c>
      <c r="DF40" s="70" t="b">
        <v>0</v>
      </c>
      <c r="DG40" s="71" t="b">
        <v>0</v>
      </c>
      <c r="DH40" s="71" t="b">
        <v>0</v>
      </c>
      <c r="DI40" s="71" t="b">
        <v>0</v>
      </c>
      <c r="DJ40" s="43">
        <f>CR16</f>
        <v>0</v>
      </c>
    </row>
    <row r="41" spans="1:120" ht="13.5" customHeight="1">
      <c r="A41" s="132" t="s">
        <v>27</v>
      </c>
      <c r="B41" s="101"/>
      <c r="C41" s="101"/>
      <c r="D41" s="101"/>
      <c r="E41" s="101"/>
      <c r="F41" s="101"/>
      <c r="G41" s="101"/>
      <c r="H41" s="101"/>
      <c r="I41" s="102"/>
      <c r="J41" s="14"/>
      <c r="K41" s="133"/>
      <c r="L41" s="133"/>
      <c r="M41" s="133"/>
      <c r="N41" s="133"/>
      <c r="O41" s="133"/>
      <c r="P41" s="133"/>
      <c r="Q41" s="133"/>
      <c r="R41" s="133"/>
      <c r="S41" s="133"/>
      <c r="T41" s="133"/>
      <c r="U41" s="134" t="s">
        <v>28</v>
      </c>
      <c r="V41" s="134"/>
      <c r="W41" s="133"/>
      <c r="X41" s="133"/>
      <c r="Y41" s="133"/>
      <c r="Z41" s="133"/>
      <c r="AA41" s="133"/>
      <c r="AB41" s="133"/>
      <c r="AC41" s="133"/>
      <c r="AD41" s="133"/>
      <c r="AE41" s="133"/>
      <c r="AF41" s="133"/>
      <c r="AG41" s="15"/>
      <c r="AH41" s="134" t="s">
        <v>29</v>
      </c>
      <c r="AI41" s="134"/>
      <c r="AJ41" s="134"/>
      <c r="AK41" s="134"/>
      <c r="AL41" s="134"/>
      <c r="AM41" s="114" t="s">
        <v>30</v>
      </c>
      <c r="AN41" s="114"/>
      <c r="AO41" s="114"/>
      <c r="AP41" s="114"/>
      <c r="AQ41" s="114"/>
      <c r="AR41" s="114"/>
      <c r="AS41" s="114"/>
      <c r="AT41" s="114"/>
      <c r="AU41" s="114"/>
      <c r="AV41" s="114"/>
      <c r="AW41" s="114"/>
      <c r="AX41" s="114"/>
      <c r="AY41" s="114"/>
      <c r="AZ41" s="200" t="s">
        <v>31</v>
      </c>
      <c r="BC41" s="152"/>
      <c r="BD41" s="153"/>
      <c r="BE41" s="153"/>
      <c r="BF41" s="153"/>
      <c r="BG41" s="153"/>
      <c r="BH41" s="153"/>
      <c r="BI41" s="153"/>
      <c r="BJ41" s="153"/>
      <c r="BK41" s="154"/>
      <c r="BL41" s="268"/>
      <c r="BM41" s="95"/>
      <c r="BN41" s="201"/>
      <c r="BO41" s="267"/>
      <c r="BP41" s="175"/>
      <c r="BQ41" s="175"/>
      <c r="BR41" s="175"/>
      <c r="BS41" s="175"/>
      <c r="BT41" s="175"/>
      <c r="BU41" s="175"/>
      <c r="BV41" s="175"/>
      <c r="BW41" s="175"/>
      <c r="BX41" s="175"/>
      <c r="BY41" s="175"/>
      <c r="BZ41" s="175"/>
      <c r="CA41" s="175"/>
      <c r="CB41" s="175"/>
      <c r="CC41" s="175"/>
      <c r="CD41" s="175"/>
      <c r="CE41" s="203" t="str">
        <f>IF(DF59=TRUE,"☑","□")&amp;"男"</f>
        <v>□男</v>
      </c>
      <c r="CF41" s="203"/>
      <c r="CG41" s="204"/>
      <c r="CH41" s="202" t="s">
        <v>53</v>
      </c>
      <c r="CI41" s="203"/>
      <c r="CJ41" s="203"/>
      <c r="CK41" s="203"/>
      <c r="CL41" s="204"/>
      <c r="CM41" s="87"/>
      <c r="CN41" s="88"/>
      <c r="CO41" s="88"/>
      <c r="CP41" s="89"/>
      <c r="CQ41" s="148"/>
      <c r="CR41" s="148"/>
      <c r="CS41" s="148"/>
      <c r="CT41" s="148"/>
      <c r="CU41" s="148"/>
      <c r="CV41" s="148"/>
      <c r="CW41" s="148"/>
      <c r="CX41" s="148"/>
      <c r="CY41" s="148"/>
      <c r="CZ41" s="148"/>
      <c r="DA41" s="263" t="s">
        <v>54</v>
      </c>
      <c r="DB41" s="264"/>
      <c r="DE41" s="41" t="s">
        <v>73</v>
      </c>
      <c r="DF41" s="68" t="b">
        <v>0</v>
      </c>
      <c r="DG41" s="69" t="b">
        <v>0</v>
      </c>
      <c r="DH41" s="69" t="b">
        <v>0</v>
      </c>
      <c r="DI41" s="69" t="b">
        <v>0</v>
      </c>
      <c r="DJ41" s="43">
        <f>CR18</f>
        <v>0</v>
      </c>
    </row>
    <row r="42" spans="1:120" ht="13.5" customHeight="1">
      <c r="A42" s="132"/>
      <c r="B42" s="101"/>
      <c r="C42" s="101"/>
      <c r="D42" s="101"/>
      <c r="E42" s="101"/>
      <c r="F42" s="101"/>
      <c r="G42" s="101"/>
      <c r="H42" s="101"/>
      <c r="I42" s="102"/>
      <c r="J42" s="24"/>
      <c r="K42" s="93"/>
      <c r="L42" s="93"/>
      <c r="M42" s="93"/>
      <c r="N42" s="93"/>
      <c r="O42" s="93"/>
      <c r="P42" s="93"/>
      <c r="Q42" s="93"/>
      <c r="R42" s="93"/>
      <c r="S42" s="93"/>
      <c r="T42" s="93"/>
      <c r="U42" s="95"/>
      <c r="V42" s="95"/>
      <c r="W42" s="93"/>
      <c r="X42" s="93"/>
      <c r="Y42" s="93"/>
      <c r="Z42" s="93"/>
      <c r="AA42" s="93"/>
      <c r="AB42" s="93"/>
      <c r="AC42" s="93"/>
      <c r="AD42" s="93"/>
      <c r="AE42" s="93"/>
      <c r="AF42" s="93"/>
      <c r="AH42" s="95"/>
      <c r="AI42" s="95"/>
      <c r="AJ42" s="95"/>
      <c r="AK42" s="95"/>
      <c r="AL42" s="95"/>
      <c r="AM42" s="175"/>
      <c r="AN42" s="175"/>
      <c r="AO42" s="175"/>
      <c r="AP42" s="175"/>
      <c r="AQ42" s="175"/>
      <c r="AR42" s="175"/>
      <c r="AS42" s="175"/>
      <c r="AT42" s="175"/>
      <c r="AU42" s="175"/>
      <c r="AV42" s="175"/>
      <c r="AW42" s="175"/>
      <c r="AX42" s="175"/>
      <c r="AY42" s="175"/>
      <c r="AZ42" s="201"/>
      <c r="BC42" s="152"/>
      <c r="BD42" s="153"/>
      <c r="BE42" s="153"/>
      <c r="BF42" s="153"/>
      <c r="BG42" s="153"/>
      <c r="BH42" s="153"/>
      <c r="BI42" s="153"/>
      <c r="BJ42" s="153"/>
      <c r="BK42" s="154"/>
      <c r="BL42" s="205"/>
      <c r="BM42" s="206"/>
      <c r="BN42" s="207"/>
      <c r="BO42" s="116"/>
      <c r="BP42" s="117"/>
      <c r="BQ42" s="117"/>
      <c r="BR42" s="117"/>
      <c r="BS42" s="117"/>
      <c r="BT42" s="117"/>
      <c r="BU42" s="117"/>
      <c r="BV42" s="117"/>
      <c r="BW42" s="117"/>
      <c r="BX42" s="117"/>
      <c r="BY42" s="117"/>
      <c r="BZ42" s="117"/>
      <c r="CA42" s="117"/>
      <c r="CB42" s="117"/>
      <c r="CC42" s="117"/>
      <c r="CD42" s="117"/>
      <c r="CE42" s="95" t="str">
        <f>IF(DG59=TRUE,"☑","□")&amp;"女"</f>
        <v>□女</v>
      </c>
      <c r="CF42" s="95"/>
      <c r="CG42" s="201"/>
      <c r="CH42" s="116"/>
      <c r="CI42" s="117"/>
      <c r="CJ42" s="117"/>
      <c r="CK42" s="117"/>
      <c r="CL42" s="118"/>
      <c r="CM42" s="110"/>
      <c r="CN42" s="111"/>
      <c r="CO42" s="111"/>
      <c r="CP42" s="112"/>
      <c r="CQ42" s="262"/>
      <c r="CR42" s="262"/>
      <c r="CS42" s="262"/>
      <c r="CT42" s="262"/>
      <c r="CU42" s="262"/>
      <c r="CV42" s="262"/>
      <c r="CW42" s="262"/>
      <c r="CX42" s="262"/>
      <c r="CY42" s="262"/>
      <c r="CZ42" s="262"/>
      <c r="DA42" s="265"/>
      <c r="DB42" s="266"/>
      <c r="DE42" s="41" t="s">
        <v>74</v>
      </c>
      <c r="DF42" s="42" t="str">
        <f>IF(COUNTIF(DF43:DJ43,TRUE)&gt;0,"OK","【未入力】")</f>
        <v>【未入力】</v>
      </c>
      <c r="DG42" s="50"/>
      <c r="DH42" s="50"/>
      <c r="DI42" s="50"/>
      <c r="DJ42" s="50"/>
      <c r="DK42" s="50"/>
      <c r="DL42" s="50"/>
      <c r="DM42" s="50"/>
      <c r="DN42" s="50"/>
      <c r="DO42" s="50"/>
      <c r="DP42" s="50"/>
    </row>
    <row r="43" spans="1:120" ht="13.5" customHeight="1">
      <c r="A43" s="132" t="s">
        <v>32</v>
      </c>
      <c r="B43" s="101"/>
      <c r="C43" s="101"/>
      <c r="D43" s="101"/>
      <c r="E43" s="101"/>
      <c r="F43" s="101"/>
      <c r="G43" s="101"/>
      <c r="H43" s="101"/>
      <c r="I43" s="102"/>
      <c r="J43" s="24"/>
      <c r="K43" s="93"/>
      <c r="L43" s="93"/>
      <c r="M43" s="93"/>
      <c r="N43" s="93"/>
      <c r="O43" s="93"/>
      <c r="P43" s="93"/>
      <c r="Q43" s="93"/>
      <c r="R43" s="93"/>
      <c r="S43" s="93"/>
      <c r="T43" s="93"/>
      <c r="U43" s="95" t="s">
        <v>28</v>
      </c>
      <c r="V43" s="95"/>
      <c r="W43" s="93"/>
      <c r="X43" s="93"/>
      <c r="Y43" s="93"/>
      <c r="Z43" s="93"/>
      <c r="AA43" s="93"/>
      <c r="AB43" s="93"/>
      <c r="AC43" s="93"/>
      <c r="AD43" s="93"/>
      <c r="AE43" s="93"/>
      <c r="AF43" s="93"/>
      <c r="AH43" s="95" t="s">
        <v>29</v>
      </c>
      <c r="AI43" s="95"/>
      <c r="AJ43" s="95"/>
      <c r="AK43" s="95"/>
      <c r="AL43" s="95"/>
      <c r="AM43" s="175"/>
      <c r="AN43" s="175"/>
      <c r="AO43" s="175"/>
      <c r="AP43" s="175"/>
      <c r="AQ43" s="175"/>
      <c r="AR43" s="175"/>
      <c r="AS43" s="175"/>
      <c r="AT43" s="175"/>
      <c r="AU43" s="175"/>
      <c r="AV43" s="175"/>
      <c r="AW43" s="175"/>
      <c r="AX43" s="175"/>
      <c r="AY43" s="175"/>
      <c r="AZ43" s="201" t="s">
        <v>31</v>
      </c>
      <c r="BC43" s="152"/>
      <c r="BD43" s="153"/>
      <c r="BE43" s="153"/>
      <c r="BF43" s="153"/>
      <c r="BG43" s="153"/>
      <c r="BH43" s="153"/>
      <c r="BI43" s="153"/>
      <c r="BJ43" s="153"/>
      <c r="BK43" s="154"/>
      <c r="BL43" s="196" t="s">
        <v>8</v>
      </c>
      <c r="BM43" s="196"/>
      <c r="BN43" s="196"/>
      <c r="BO43" s="197"/>
      <c r="BP43" s="198"/>
      <c r="BQ43" s="198"/>
      <c r="BR43" s="198"/>
      <c r="BS43" s="198"/>
      <c r="BT43" s="198"/>
      <c r="BU43" s="198"/>
      <c r="BV43" s="198"/>
      <c r="BW43" s="198"/>
      <c r="BX43" s="198"/>
      <c r="BY43" s="198"/>
      <c r="BZ43" s="198"/>
      <c r="CA43" s="198"/>
      <c r="CB43" s="198"/>
      <c r="CC43" s="198"/>
      <c r="CD43" s="198"/>
      <c r="CE43" s="198"/>
      <c r="CF43" s="198"/>
      <c r="CG43" s="198"/>
      <c r="CH43" s="198"/>
      <c r="CI43" s="198"/>
      <c r="CJ43" s="198"/>
      <c r="CK43" s="198"/>
      <c r="CL43" s="198"/>
      <c r="CM43" s="198"/>
      <c r="CN43" s="198"/>
      <c r="CO43" s="198"/>
      <c r="CP43" s="198"/>
      <c r="CQ43" s="198"/>
      <c r="CR43" s="198"/>
      <c r="CS43" s="198"/>
      <c r="CT43" s="198"/>
      <c r="CU43" s="198"/>
      <c r="CV43" s="198"/>
      <c r="CW43" s="198"/>
      <c r="CX43" s="198"/>
      <c r="CY43" s="198"/>
      <c r="CZ43" s="198"/>
      <c r="DA43" s="198"/>
      <c r="DB43" s="199"/>
      <c r="DF43" s="68" t="b">
        <v>0</v>
      </c>
      <c r="DG43" s="68" t="b">
        <v>0</v>
      </c>
      <c r="DH43" s="68" t="b">
        <v>0</v>
      </c>
      <c r="DI43" s="68" t="b">
        <v>0</v>
      </c>
      <c r="DJ43" s="67" t="b">
        <v>0</v>
      </c>
      <c r="DK43" s="43">
        <f>CL20</f>
        <v>0</v>
      </c>
      <c r="DL43" s="43">
        <f>BT21</f>
        <v>0</v>
      </c>
    </row>
    <row r="44" spans="1:120" ht="13.5" customHeight="1">
      <c r="A44" s="132"/>
      <c r="B44" s="101"/>
      <c r="C44" s="101"/>
      <c r="D44" s="101"/>
      <c r="E44" s="101"/>
      <c r="F44" s="101"/>
      <c r="G44" s="101"/>
      <c r="H44" s="101"/>
      <c r="I44" s="102"/>
      <c r="J44" s="24"/>
      <c r="K44" s="93"/>
      <c r="L44" s="93"/>
      <c r="M44" s="93"/>
      <c r="N44" s="93"/>
      <c r="O44" s="93"/>
      <c r="P44" s="93"/>
      <c r="Q44" s="93"/>
      <c r="R44" s="93"/>
      <c r="S44" s="93"/>
      <c r="T44" s="93"/>
      <c r="U44" s="95"/>
      <c r="V44" s="95"/>
      <c r="W44" s="93"/>
      <c r="X44" s="93"/>
      <c r="Y44" s="93"/>
      <c r="Z44" s="93"/>
      <c r="AA44" s="93"/>
      <c r="AB44" s="93"/>
      <c r="AC44" s="93"/>
      <c r="AD44" s="93"/>
      <c r="AE44" s="93"/>
      <c r="AF44" s="93"/>
      <c r="AH44" s="95"/>
      <c r="AI44" s="95"/>
      <c r="AJ44" s="95"/>
      <c r="AK44" s="95"/>
      <c r="AL44" s="95"/>
      <c r="AM44" s="175"/>
      <c r="AN44" s="175"/>
      <c r="AO44" s="175"/>
      <c r="AP44" s="175"/>
      <c r="AQ44" s="175"/>
      <c r="AR44" s="175"/>
      <c r="AS44" s="175"/>
      <c r="AT44" s="175"/>
      <c r="AU44" s="175"/>
      <c r="AV44" s="175"/>
      <c r="AW44" s="175"/>
      <c r="AX44" s="175"/>
      <c r="AY44" s="175"/>
      <c r="AZ44" s="201"/>
      <c r="BC44" s="152"/>
      <c r="BD44" s="153"/>
      <c r="BE44" s="153"/>
      <c r="BF44" s="153"/>
      <c r="BG44" s="153"/>
      <c r="BH44" s="153"/>
      <c r="BI44" s="153"/>
      <c r="BJ44" s="153"/>
      <c r="BK44" s="154"/>
      <c r="BL44" s="196"/>
      <c r="BM44" s="196"/>
      <c r="BN44" s="196"/>
      <c r="BO44" s="183"/>
      <c r="BP44" s="184"/>
      <c r="BQ44" s="184"/>
      <c r="BR44" s="184"/>
      <c r="BS44" s="184"/>
      <c r="BT44" s="184"/>
      <c r="BU44" s="184"/>
      <c r="BV44" s="184"/>
      <c r="BW44" s="184"/>
      <c r="BX44" s="184"/>
      <c r="BY44" s="184"/>
      <c r="BZ44" s="184"/>
      <c r="CA44" s="184"/>
      <c r="CB44" s="184"/>
      <c r="CC44" s="184"/>
      <c r="CD44" s="184"/>
      <c r="CE44" s="184"/>
      <c r="CF44" s="184"/>
      <c r="CG44" s="184"/>
      <c r="CH44" s="184"/>
      <c r="CI44" s="184"/>
      <c r="CJ44" s="184"/>
      <c r="CK44" s="184"/>
      <c r="CL44" s="184"/>
      <c r="CM44" s="184"/>
      <c r="CN44" s="184"/>
      <c r="CO44" s="184"/>
      <c r="CP44" s="184"/>
      <c r="CQ44" s="184"/>
      <c r="CR44" s="184"/>
      <c r="CS44" s="184"/>
      <c r="CT44" s="184"/>
      <c r="CU44" s="184"/>
      <c r="CV44" s="184"/>
      <c r="CW44" s="184"/>
      <c r="CX44" s="184"/>
      <c r="CY44" s="184"/>
      <c r="CZ44" s="184"/>
      <c r="DA44" s="184"/>
      <c r="DB44" s="185"/>
      <c r="DE44" s="41" t="s">
        <v>75</v>
      </c>
      <c r="DF44" s="42" t="str">
        <f>IF(COUNTIF(DF45:DJ45,TRUE)&gt;0,"OK","【未入力】")</f>
        <v>【未入力】</v>
      </c>
    </row>
    <row r="45" spans="1:120" ht="13.5" customHeight="1">
      <c r="A45" s="87" t="s">
        <v>33</v>
      </c>
      <c r="B45" s="88"/>
      <c r="C45" s="88"/>
      <c r="D45" s="88"/>
      <c r="E45" s="88"/>
      <c r="F45" s="88"/>
      <c r="G45" s="88"/>
      <c r="H45" s="88"/>
      <c r="I45" s="89"/>
      <c r="J45" s="24"/>
      <c r="K45" s="77"/>
      <c r="L45" s="95" t="s">
        <v>34</v>
      </c>
      <c r="M45" s="95"/>
      <c r="N45" s="93"/>
      <c r="O45" s="93"/>
      <c r="P45" s="93"/>
      <c r="Q45" s="93"/>
      <c r="R45" s="95" t="s">
        <v>35</v>
      </c>
      <c r="S45" s="95"/>
      <c r="T45" s="77"/>
      <c r="U45" s="3"/>
      <c r="V45" s="3"/>
      <c r="W45" s="77"/>
      <c r="X45" s="77"/>
      <c r="Y45" s="77"/>
      <c r="Z45" s="77"/>
      <c r="AA45" s="77"/>
      <c r="AB45" s="77"/>
      <c r="AC45" s="77"/>
      <c r="AD45" s="77"/>
      <c r="AE45" s="77"/>
      <c r="AF45" s="77"/>
      <c r="AH45" s="3"/>
      <c r="AI45" s="3"/>
      <c r="AJ45" s="3"/>
      <c r="AK45" s="3"/>
      <c r="AL45" s="3"/>
      <c r="AM45" s="78"/>
      <c r="AN45" s="78"/>
      <c r="AO45" s="78"/>
      <c r="AP45" s="78"/>
      <c r="AQ45" s="78"/>
      <c r="AR45" s="78"/>
      <c r="AS45" s="78"/>
      <c r="AT45" s="78"/>
      <c r="AU45" s="78"/>
      <c r="AV45" s="78"/>
      <c r="AW45" s="78"/>
      <c r="AX45" s="78"/>
      <c r="AY45" s="78"/>
      <c r="AZ45" s="76"/>
      <c r="BC45" s="152"/>
      <c r="BD45" s="153"/>
      <c r="BE45" s="153"/>
      <c r="BF45" s="153"/>
      <c r="BG45" s="153"/>
      <c r="BH45" s="153"/>
      <c r="BI45" s="153"/>
      <c r="BJ45" s="153"/>
      <c r="BK45" s="154"/>
      <c r="BL45" s="196"/>
      <c r="BM45" s="196"/>
      <c r="BN45" s="196"/>
      <c r="BO45" s="197"/>
      <c r="BP45" s="198"/>
      <c r="BQ45" s="198"/>
      <c r="BR45" s="198"/>
      <c r="BS45" s="198"/>
      <c r="BT45" s="198"/>
      <c r="BU45" s="198"/>
      <c r="BV45" s="198"/>
      <c r="BW45" s="198"/>
      <c r="BX45" s="198"/>
      <c r="BY45" s="198"/>
      <c r="BZ45" s="198"/>
      <c r="CA45" s="198"/>
      <c r="CB45" s="198"/>
      <c r="CC45" s="198"/>
      <c r="CD45" s="198"/>
      <c r="CE45" s="198"/>
      <c r="CF45" s="198"/>
      <c r="CG45" s="198"/>
      <c r="CH45" s="198"/>
      <c r="CI45" s="198"/>
      <c r="CJ45" s="198"/>
      <c r="CK45" s="198"/>
      <c r="CL45" s="198"/>
      <c r="CM45" s="198"/>
      <c r="CN45" s="198"/>
      <c r="CO45" s="198"/>
      <c r="CP45" s="198"/>
      <c r="CQ45" s="198"/>
      <c r="CR45" s="198"/>
      <c r="CS45" s="198"/>
      <c r="CT45" s="198"/>
      <c r="CU45" s="198"/>
      <c r="CV45" s="198"/>
      <c r="CW45" s="198"/>
      <c r="CX45" s="198"/>
      <c r="CY45" s="198"/>
      <c r="CZ45" s="198"/>
      <c r="DA45" s="198"/>
      <c r="DB45" s="199"/>
      <c r="DF45" s="68" t="b">
        <v>0</v>
      </c>
      <c r="DG45" s="69" t="b">
        <v>0</v>
      </c>
      <c r="DH45" s="69" t="b">
        <v>0</v>
      </c>
      <c r="DI45" s="69" t="b">
        <v>0</v>
      </c>
      <c r="DJ45" s="67" t="b">
        <v>0</v>
      </c>
      <c r="DK45" s="43">
        <f>CR23</f>
        <v>0</v>
      </c>
    </row>
    <row r="46" spans="1:120" ht="13.5" customHeight="1" thickBot="1">
      <c r="A46" s="90"/>
      <c r="B46" s="91"/>
      <c r="C46" s="91"/>
      <c r="D46" s="91"/>
      <c r="E46" s="91"/>
      <c r="F46" s="91"/>
      <c r="G46" s="91"/>
      <c r="H46" s="91"/>
      <c r="I46" s="92"/>
      <c r="J46" s="23"/>
      <c r="K46" s="25"/>
      <c r="L46" s="96"/>
      <c r="M46" s="96"/>
      <c r="N46" s="94"/>
      <c r="O46" s="94"/>
      <c r="P46" s="94"/>
      <c r="Q46" s="94"/>
      <c r="R46" s="96"/>
      <c r="S46" s="96"/>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2"/>
      <c r="BC46" s="152"/>
      <c r="BD46" s="153"/>
      <c r="BE46" s="153"/>
      <c r="BF46" s="153"/>
      <c r="BG46" s="153"/>
      <c r="BH46" s="153"/>
      <c r="BI46" s="153"/>
      <c r="BJ46" s="153"/>
      <c r="BK46" s="154"/>
      <c r="BL46" s="196"/>
      <c r="BM46" s="196"/>
      <c r="BN46" s="196"/>
      <c r="BO46" s="183"/>
      <c r="BP46" s="184"/>
      <c r="BQ46" s="184"/>
      <c r="BR46" s="184"/>
      <c r="BS46" s="184"/>
      <c r="BT46" s="184"/>
      <c r="BU46" s="184"/>
      <c r="BV46" s="184"/>
      <c r="BW46" s="184"/>
      <c r="BX46" s="184"/>
      <c r="BY46" s="184"/>
      <c r="BZ46" s="184"/>
      <c r="CA46" s="184"/>
      <c r="CB46" s="184"/>
      <c r="CC46" s="184"/>
      <c r="CD46" s="184"/>
      <c r="CE46" s="184"/>
      <c r="CF46" s="184"/>
      <c r="CG46" s="184"/>
      <c r="CH46" s="184"/>
      <c r="CI46" s="184"/>
      <c r="CJ46" s="184"/>
      <c r="CK46" s="184"/>
      <c r="CL46" s="184"/>
      <c r="CM46" s="184"/>
      <c r="CN46" s="184"/>
      <c r="CO46" s="184"/>
      <c r="CP46" s="184"/>
      <c r="CQ46" s="184"/>
      <c r="CR46" s="184"/>
      <c r="CS46" s="184"/>
      <c r="CT46" s="184"/>
      <c r="CU46" s="184"/>
      <c r="CV46" s="184"/>
      <c r="CW46" s="184"/>
      <c r="CX46" s="184"/>
      <c r="CY46" s="184"/>
      <c r="CZ46" s="184"/>
      <c r="DA46" s="184"/>
      <c r="DB46" s="185"/>
      <c r="DE46" s="41" t="s">
        <v>76</v>
      </c>
      <c r="DF46" s="42" t="str">
        <f>IF(COUNTIF(DF47:DO47,TRUE)&gt;0,"OK","【未入力】")</f>
        <v>【未入力】</v>
      </c>
    </row>
    <row r="47" spans="1:120" ht="13.5" customHeight="1">
      <c r="A47" s="26"/>
      <c r="B47" s="27"/>
      <c r="C47" s="13"/>
      <c r="D47" s="13"/>
      <c r="E47" s="13"/>
      <c r="F47" s="13"/>
      <c r="G47" s="13"/>
      <c r="H47" s="13"/>
      <c r="I47" s="15"/>
      <c r="J47" s="14"/>
      <c r="K47" s="15"/>
      <c r="L47" s="28"/>
      <c r="M47" s="28"/>
      <c r="N47" s="28"/>
      <c r="O47" s="29"/>
      <c r="P47" s="29"/>
      <c r="Q47" s="29"/>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7"/>
      <c r="BC47" s="152"/>
      <c r="BD47" s="153"/>
      <c r="BE47" s="153"/>
      <c r="BF47" s="153"/>
      <c r="BG47" s="153"/>
      <c r="BH47" s="153"/>
      <c r="BI47" s="153"/>
      <c r="BJ47" s="153"/>
      <c r="BK47" s="154"/>
      <c r="BL47" s="24"/>
      <c r="BM47" s="1" t="str">
        <f>IF(DF64=TRUE,"☑","□")&amp;"1配偶者"</f>
        <v>□1配偶者</v>
      </c>
      <c r="BU47" s="1" t="str">
        <f>IF(DG64=TRUE,"☑","□")&amp;"2父母(親権者で"</f>
        <v>□2父母(親権者で</v>
      </c>
      <c r="CA47" s="33"/>
      <c r="CB47" s="33"/>
      <c r="CC47" s="2"/>
      <c r="CD47" s="95" t="str">
        <f>IF(DH64=TRUE,"☑","□")&amp;"ある"</f>
        <v>□ある</v>
      </c>
      <c r="CE47" s="95"/>
      <c r="CF47" s="95"/>
      <c r="CG47" s="95"/>
      <c r="CH47" s="1" t="s">
        <v>55</v>
      </c>
      <c r="CI47" s="95" t="str">
        <f>IF(DI64=TRUE,"☑","□")&amp;"ない"</f>
        <v>□ない</v>
      </c>
      <c r="CJ47" s="95"/>
      <c r="CK47" s="95"/>
      <c r="CL47" s="95"/>
      <c r="CM47" s="1" t="s">
        <v>31</v>
      </c>
      <c r="CO47" s="1" t="str">
        <f>IF(DJ64=TRUE,"☑","□")&amp;"3祖父母等"</f>
        <v>□3祖父母等</v>
      </c>
      <c r="CX47" s="33"/>
      <c r="CY47" s="33"/>
      <c r="CZ47" s="33"/>
      <c r="DA47" s="33"/>
      <c r="DB47" s="84"/>
      <c r="DF47" s="68" t="b">
        <v>0</v>
      </c>
      <c r="DG47" s="69" t="b">
        <v>0</v>
      </c>
      <c r="DH47" s="69" t="b">
        <v>0</v>
      </c>
      <c r="DI47" s="69" t="b">
        <v>0</v>
      </c>
      <c r="DJ47" s="69" t="b">
        <v>0</v>
      </c>
      <c r="DK47" s="69" t="b">
        <v>0</v>
      </c>
      <c r="DL47" s="69" t="b">
        <v>0</v>
      </c>
      <c r="DM47" s="69" t="b">
        <v>0</v>
      </c>
      <c r="DN47" s="69" t="b">
        <v>0</v>
      </c>
      <c r="DO47" s="69" t="b">
        <v>0</v>
      </c>
      <c r="DP47" s="43">
        <f>CR27</f>
        <v>0</v>
      </c>
    </row>
    <row r="48" spans="1:120" ht="13.5" customHeight="1">
      <c r="A48" s="244" t="s">
        <v>36</v>
      </c>
      <c r="B48" s="245"/>
      <c r="C48" s="245"/>
      <c r="D48" s="245"/>
      <c r="E48" s="245"/>
      <c r="F48" s="245"/>
      <c r="G48" s="245"/>
      <c r="H48" s="245"/>
      <c r="I48" s="246"/>
      <c r="J48" s="1" t="str">
        <f>IF(COUNTIF(DF33:DI33,TRUE)&gt;0,"☑","□")&amp;"Ⅰ意識"</f>
        <v>□Ⅰ意識</v>
      </c>
      <c r="AZ48" s="37"/>
      <c r="BC48" s="152"/>
      <c r="BD48" s="153"/>
      <c r="BE48" s="153"/>
      <c r="BF48" s="153"/>
      <c r="BG48" s="153"/>
      <c r="BH48" s="153"/>
      <c r="BI48" s="153"/>
      <c r="BJ48" s="153"/>
      <c r="BK48" s="154"/>
      <c r="BL48" s="24"/>
      <c r="BM48" s="1" t="str">
        <f>IF(DK64=TRUE,"☑","□")&amp;"4子・孫等"</f>
        <v>□4子・孫等</v>
      </c>
      <c r="BS48" s="33"/>
      <c r="BT48" s="33"/>
      <c r="CA48" s="1" t="str">
        <f>IF(DL64=TRUE,"☑","□")&amp;"5兄弟姉妹"</f>
        <v>□5兄弟姉妹</v>
      </c>
      <c r="CD48" s="33"/>
      <c r="CM48" s="33"/>
      <c r="CN48" s="33"/>
      <c r="CO48" s="1" t="str">
        <f>IF(DM64=TRUE,"☑","□")&amp;"6後見人又は保佐人"</f>
        <v>□6後見人又は保佐人</v>
      </c>
      <c r="CX48" s="33"/>
      <c r="CZ48" s="33"/>
      <c r="DA48" s="33"/>
      <c r="DB48" s="84"/>
      <c r="DE48" s="41" t="s">
        <v>77</v>
      </c>
      <c r="DF48" s="42" t="str">
        <f>IF(BL29="","【未入力】",BL29)</f>
        <v>【未入力】</v>
      </c>
    </row>
    <row r="49" spans="1:145" ht="13.5" customHeight="1">
      <c r="A49" s="18"/>
      <c r="B49" s="30"/>
      <c r="C49" s="30"/>
      <c r="D49" s="30"/>
      <c r="E49" s="30"/>
      <c r="F49" s="30"/>
      <c r="G49" s="30"/>
      <c r="H49" s="30"/>
      <c r="I49" s="30"/>
      <c r="J49" s="24"/>
      <c r="L49" s="1" t="str">
        <f>IF(DF33=TRUE,"☑","□")&amp;"1意識混濁"</f>
        <v>□1意識混濁</v>
      </c>
      <c r="T49" s="1" t="str">
        <f>IF(DG33=TRUE,"☑","□")&amp;"2せん妄"</f>
        <v>□2せん妄</v>
      </c>
      <c r="AC49" s="1" t="str">
        <f>IF(DH33=TRUE,"☑","□")&amp;"3もうろう"</f>
        <v>□3もうろう</v>
      </c>
      <c r="AJ49" s="4" t="str">
        <f>IF(DI33=TRUE,"☑","□")&amp;"4その他("</f>
        <v>□4その他(</v>
      </c>
      <c r="AP49" s="195"/>
      <c r="AQ49" s="195"/>
      <c r="AR49" s="195"/>
      <c r="AS49" s="195"/>
      <c r="AT49" s="195"/>
      <c r="AU49" s="195"/>
      <c r="AV49" s="195"/>
      <c r="AW49" s="195"/>
      <c r="AX49" s="195"/>
      <c r="AY49" s="195"/>
      <c r="AZ49" s="38" t="s">
        <v>21</v>
      </c>
      <c r="BC49" s="152"/>
      <c r="BD49" s="153"/>
      <c r="BE49" s="153"/>
      <c r="BF49" s="153"/>
      <c r="BG49" s="153"/>
      <c r="BH49" s="153"/>
      <c r="BI49" s="153"/>
      <c r="BJ49" s="153"/>
      <c r="BK49" s="154"/>
      <c r="BL49" s="24"/>
      <c r="BM49" s="1" t="str">
        <f>IF(DN64=TRUE,"☑","□")&amp;"7家庭裁判所が選任した扶養義務者"</f>
        <v>□7家庭裁判所が選任した扶養義務者</v>
      </c>
      <c r="BO49" s="58"/>
      <c r="BP49" s="58"/>
      <c r="BQ49" s="58"/>
      <c r="BR49" s="58"/>
      <c r="BS49" s="58"/>
      <c r="BT49" s="58"/>
      <c r="BU49" s="58"/>
      <c r="BV49" s="58"/>
      <c r="BW49" s="58"/>
      <c r="BX49" s="58"/>
      <c r="BY49" s="58"/>
      <c r="BZ49" s="58"/>
      <c r="CA49" s="58"/>
      <c r="CB49" s="58"/>
      <c r="CC49" s="58"/>
      <c r="CF49" s="261" t="s">
        <v>56</v>
      </c>
      <c r="CG49" s="261"/>
      <c r="CH49" s="261"/>
      <c r="CI49" s="261"/>
      <c r="CJ49" s="261"/>
      <c r="CK49" s="261"/>
      <c r="CL49" s="93"/>
      <c r="CM49" s="93"/>
      <c r="CN49" s="93"/>
      <c r="CO49" s="93"/>
      <c r="CP49" s="93"/>
      <c r="CQ49" s="93"/>
      <c r="CR49" s="93"/>
      <c r="CS49" s="93"/>
      <c r="CT49" s="93"/>
      <c r="CU49" s="93"/>
      <c r="CV49" s="1" t="s">
        <v>21</v>
      </c>
      <c r="DB49" s="12"/>
      <c r="DE49" s="41" t="s">
        <v>78</v>
      </c>
      <c r="DF49" s="42" t="str">
        <f>IF(BL35="","【未入力】",BL35)</f>
        <v>【未入力】</v>
      </c>
    </row>
    <row r="50" spans="1:145" ht="13.5" customHeight="1">
      <c r="A50" s="18"/>
      <c r="B50" s="30"/>
      <c r="C50" s="30"/>
      <c r="D50" s="30"/>
      <c r="E50" s="30"/>
      <c r="F50" s="30"/>
      <c r="G50" s="30"/>
      <c r="H50" s="30"/>
      <c r="I50" s="30"/>
      <c r="J50" s="24" t="str">
        <f>IF(COUNTIF(DF34:DH34,TRUE)&gt;0,"☑","□")&amp;"Ⅱ知能"</f>
        <v>□Ⅱ知能</v>
      </c>
      <c r="O50" s="2" t="s">
        <v>39</v>
      </c>
      <c r="P50" s="1" t="str">
        <f>IF(DF34=TRUE,"☑","□")&amp;"軽度障害"</f>
        <v>□軽度障害</v>
      </c>
      <c r="W50" s="1" t="str">
        <f>IF(DG34=TRUE,"☑","□")&amp;"中等度障害"</f>
        <v>□中等度障害</v>
      </c>
      <c r="AE50" s="1" t="str">
        <f>IF(DH34=TRUE,"☑","□")&amp;"重度障害"</f>
        <v>□重度障害</v>
      </c>
      <c r="AK50" s="1" t="s">
        <v>21</v>
      </c>
      <c r="AZ50" s="37"/>
      <c r="BC50" s="155"/>
      <c r="BD50" s="156"/>
      <c r="BE50" s="156"/>
      <c r="BF50" s="156"/>
      <c r="BG50" s="156"/>
      <c r="BH50" s="156"/>
      <c r="BI50" s="156"/>
      <c r="BJ50" s="156"/>
      <c r="BK50" s="157"/>
      <c r="BL50" s="34"/>
      <c r="BM50" s="9" t="str">
        <f>IF(DO64=TRUE,"☑","□")&amp;"8市町村長"</f>
        <v>□8市町村長</v>
      </c>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10"/>
      <c r="DE50" s="50" t="s">
        <v>94</v>
      </c>
      <c r="DF50" s="42" t="str">
        <f>IF(BL38="","【未入力】",BL38)</f>
        <v>【未入力】</v>
      </c>
      <c r="EO50" s="3"/>
    </row>
    <row r="51" spans="1:145" ht="13.5" customHeight="1">
      <c r="A51" s="18"/>
      <c r="B51" s="30"/>
      <c r="C51" s="30"/>
      <c r="D51" s="30"/>
      <c r="E51" s="30"/>
      <c r="F51" s="30"/>
      <c r="G51" s="30"/>
      <c r="H51" s="30"/>
      <c r="I51" s="30"/>
      <c r="J51" s="24" t="str">
        <f>IF(COUNTIF(DF35:DI35,TRUE)&gt;0,"☑","□")&amp;"Ⅲ記憶"</f>
        <v>□Ⅲ記憶</v>
      </c>
      <c r="AZ51" s="3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E51" s="41" t="s">
        <v>95</v>
      </c>
      <c r="DF51" s="42" t="str">
        <f>IF(BO39="","【未入力】",BO39)</f>
        <v>【未入力】</v>
      </c>
      <c r="DG51" s="3"/>
    </row>
    <row r="52" spans="1:145" ht="13.5" customHeight="1">
      <c r="A52" s="18"/>
      <c r="B52" s="30"/>
      <c r="C52" s="30"/>
      <c r="D52" s="30"/>
      <c r="E52" s="30"/>
      <c r="F52" s="30"/>
      <c r="G52" s="30"/>
      <c r="H52" s="30"/>
      <c r="I52" s="30"/>
      <c r="J52" s="24"/>
      <c r="L52" s="1" t="str">
        <f>IF(DF35=TRUE,"☑","□")&amp;"1記銘障害"</f>
        <v>□1記銘障害</v>
      </c>
      <c r="T52" s="1" t="str">
        <f>IF(DG35=TRUE,"☑","□")&amp;"2見当識障害"</f>
        <v>□2見当識障害</v>
      </c>
      <c r="AC52" s="1" t="str">
        <f>IF(DH35=TRUE,"☑","□")&amp;"3健忘"</f>
        <v>□3健忘</v>
      </c>
      <c r="AJ52" s="4" t="str">
        <f>IF(DI35=TRUE,"☑","□")&amp;"4その他("</f>
        <v>□4その他(</v>
      </c>
      <c r="AP52" s="195"/>
      <c r="AQ52" s="195"/>
      <c r="AR52" s="195"/>
      <c r="AS52" s="195"/>
      <c r="AT52" s="195"/>
      <c r="AU52" s="195"/>
      <c r="AV52" s="195"/>
      <c r="AW52" s="195"/>
      <c r="AX52" s="195"/>
      <c r="AY52" s="195"/>
      <c r="AZ52" s="38" t="s">
        <v>21</v>
      </c>
      <c r="BC52" s="202" t="s">
        <v>57</v>
      </c>
      <c r="BD52" s="203"/>
      <c r="BE52" s="203"/>
      <c r="BF52" s="203"/>
      <c r="BG52" s="203"/>
      <c r="BH52" s="203"/>
      <c r="BI52" s="203"/>
      <c r="BJ52" s="203"/>
      <c r="BK52" s="204"/>
      <c r="BL52" s="229"/>
      <c r="BM52" s="230"/>
      <c r="BN52" s="230"/>
      <c r="BO52" s="230"/>
      <c r="BP52" s="230"/>
      <c r="BQ52" s="230"/>
      <c r="BR52" s="230"/>
      <c r="BS52" s="230"/>
      <c r="BT52" s="230"/>
      <c r="BU52" s="230"/>
      <c r="BV52" s="230"/>
      <c r="BW52" s="230"/>
      <c r="BX52" s="230"/>
      <c r="BY52" s="230"/>
      <c r="BZ52" s="230"/>
      <c r="CA52" s="230"/>
      <c r="CB52" s="230"/>
      <c r="CC52" s="230"/>
      <c r="CD52" s="230"/>
      <c r="CE52" s="230"/>
      <c r="CF52" s="230"/>
      <c r="CG52" s="230"/>
      <c r="CH52" s="230"/>
      <c r="CI52" s="230"/>
      <c r="CJ52" s="230"/>
      <c r="CK52" s="230"/>
      <c r="CL52" s="230"/>
      <c r="CM52" s="230"/>
      <c r="CN52" s="230"/>
      <c r="CO52" s="230"/>
      <c r="CP52" s="230"/>
      <c r="CQ52" s="230"/>
      <c r="CR52" s="230"/>
      <c r="CS52" s="230"/>
      <c r="CT52" s="230"/>
      <c r="CU52" s="230"/>
      <c r="CV52" s="230"/>
      <c r="CW52" s="230"/>
      <c r="CX52" s="230"/>
      <c r="CY52" s="230"/>
      <c r="CZ52" s="230"/>
      <c r="DA52" s="230"/>
      <c r="DB52" s="231"/>
      <c r="DD52" s="3"/>
      <c r="DE52" s="41" t="s">
        <v>96</v>
      </c>
      <c r="DF52" s="42" t="str">
        <f>IF(COUNTIF(DF53:DG53,TRUE)=1,"OK","【未入力】")</f>
        <v>【未入力】</v>
      </c>
      <c r="DQ52" s="3"/>
      <c r="DR52" s="3"/>
      <c r="DS52" s="3"/>
      <c r="DT52" s="3"/>
      <c r="DU52" s="3"/>
      <c r="DV52" s="3"/>
      <c r="DW52" s="3"/>
      <c r="DX52" s="3"/>
      <c r="DY52" s="3"/>
      <c r="DZ52" s="3"/>
      <c r="EA52" s="3"/>
    </row>
    <row r="53" spans="1:145" ht="13.5" customHeight="1">
      <c r="A53" s="18"/>
      <c r="B53" s="30"/>
      <c r="C53" s="30"/>
      <c r="D53" s="30"/>
      <c r="E53" s="30"/>
      <c r="F53" s="30"/>
      <c r="G53" s="30"/>
      <c r="H53" s="30"/>
      <c r="I53" s="30"/>
      <c r="J53" s="24" t="str">
        <f>IF(COUNTIF(DF36:DH36,TRUE)&gt;0,"☑","□")&amp;"Ⅳ知覚"</f>
        <v>□Ⅳ知覚</v>
      </c>
      <c r="AZ53" s="37"/>
      <c r="BC53" s="205"/>
      <c r="BD53" s="206"/>
      <c r="BE53" s="206"/>
      <c r="BF53" s="206"/>
      <c r="BG53" s="206"/>
      <c r="BH53" s="206"/>
      <c r="BI53" s="206"/>
      <c r="BJ53" s="206"/>
      <c r="BK53" s="207"/>
      <c r="BL53" s="232"/>
      <c r="BM53" s="233"/>
      <c r="BN53" s="233"/>
      <c r="BO53" s="233"/>
      <c r="BP53" s="233"/>
      <c r="BQ53" s="233"/>
      <c r="BR53" s="233"/>
      <c r="BS53" s="233"/>
      <c r="BT53" s="233"/>
      <c r="BU53" s="233"/>
      <c r="BV53" s="233"/>
      <c r="BW53" s="233"/>
      <c r="BX53" s="233"/>
      <c r="BY53" s="233"/>
      <c r="BZ53" s="233"/>
      <c r="CA53" s="233"/>
      <c r="CB53" s="233"/>
      <c r="CC53" s="233"/>
      <c r="CD53" s="233"/>
      <c r="CE53" s="233"/>
      <c r="CF53" s="233"/>
      <c r="CG53" s="233"/>
      <c r="CH53" s="233"/>
      <c r="CI53" s="233"/>
      <c r="CJ53" s="233"/>
      <c r="CK53" s="233"/>
      <c r="CL53" s="233"/>
      <c r="CM53" s="233"/>
      <c r="CN53" s="233"/>
      <c r="CO53" s="233"/>
      <c r="CP53" s="233"/>
      <c r="CQ53" s="233"/>
      <c r="CR53" s="233"/>
      <c r="CS53" s="233"/>
      <c r="CT53" s="233"/>
      <c r="CU53" s="233"/>
      <c r="CV53" s="233"/>
      <c r="CW53" s="233"/>
      <c r="CX53" s="233"/>
      <c r="CY53" s="233"/>
      <c r="CZ53" s="233"/>
      <c r="DA53" s="233"/>
      <c r="DB53" s="234"/>
      <c r="DF53" s="68" t="b">
        <v>0</v>
      </c>
      <c r="DG53" s="69" t="b">
        <v>0</v>
      </c>
    </row>
    <row r="54" spans="1:145" ht="13.5" customHeight="1">
      <c r="A54" s="31"/>
      <c r="B54" s="30"/>
      <c r="C54" s="30"/>
      <c r="D54" s="30"/>
      <c r="E54" s="30"/>
      <c r="F54" s="30"/>
      <c r="G54" s="30"/>
      <c r="H54" s="30"/>
      <c r="I54" s="30"/>
      <c r="J54" s="6"/>
      <c r="K54" s="3"/>
      <c r="L54" s="1" t="str">
        <f>IF(DF36=TRUE,"☑","□")&amp;"1幻聴"</f>
        <v>□1幻聴</v>
      </c>
      <c r="S54" s="3"/>
      <c r="T54" s="1" t="str">
        <f>IF(DG36=TRUE,"☑","□")&amp;"2幻視"</f>
        <v>□2幻視</v>
      </c>
      <c r="Z54" s="3"/>
      <c r="AA54" s="3"/>
      <c r="AC54" s="1" t="str">
        <f>IF(DH36=TRUE,"☑","□")&amp;"3その他("</f>
        <v>□3その他(</v>
      </c>
      <c r="AG54" s="2"/>
      <c r="AI54" s="195"/>
      <c r="AJ54" s="195"/>
      <c r="AK54" s="195"/>
      <c r="AL54" s="195"/>
      <c r="AM54" s="195"/>
      <c r="AN54" s="195"/>
      <c r="AO54" s="195"/>
      <c r="AP54" s="195"/>
      <c r="AQ54" s="195"/>
      <c r="AR54" s="195"/>
      <c r="AS54" s="4" t="s">
        <v>21</v>
      </c>
      <c r="AT54" s="39"/>
      <c r="AU54" s="4"/>
      <c r="AV54" s="3"/>
      <c r="AW54" s="3"/>
      <c r="AZ54" s="37"/>
      <c r="BA54" s="3"/>
      <c r="BC54" s="202" t="s">
        <v>58</v>
      </c>
      <c r="BD54" s="203"/>
      <c r="BE54" s="203"/>
      <c r="BF54" s="203"/>
      <c r="BG54" s="203"/>
      <c r="BH54" s="203"/>
      <c r="BI54" s="203"/>
      <c r="BJ54" s="203"/>
      <c r="BK54" s="204"/>
      <c r="BL54" s="229"/>
      <c r="BM54" s="230"/>
      <c r="BN54" s="230"/>
      <c r="BO54" s="230"/>
      <c r="BP54" s="230"/>
      <c r="BQ54" s="230"/>
      <c r="BR54" s="230"/>
      <c r="BS54" s="230"/>
      <c r="BT54" s="230"/>
      <c r="BU54" s="230"/>
      <c r="BV54" s="230"/>
      <c r="BW54" s="230"/>
      <c r="BX54" s="230"/>
      <c r="BY54" s="230"/>
      <c r="BZ54" s="230"/>
      <c r="CA54" s="230"/>
      <c r="CB54" s="230"/>
      <c r="CC54" s="230"/>
      <c r="CD54" s="230"/>
      <c r="CE54" s="230"/>
      <c r="CF54" s="230"/>
      <c r="CG54" s="230"/>
      <c r="CH54" s="230"/>
      <c r="CI54" s="230"/>
      <c r="CJ54" s="230"/>
      <c r="CK54" s="230"/>
      <c r="CL54" s="230"/>
      <c r="CM54" s="230"/>
      <c r="CN54" s="230"/>
      <c r="CO54" s="230"/>
      <c r="CP54" s="230"/>
      <c r="CQ54" s="230"/>
      <c r="CR54" s="230"/>
      <c r="CS54" s="230"/>
      <c r="CT54" s="230"/>
      <c r="CU54" s="230"/>
      <c r="CV54" s="230"/>
      <c r="CW54" s="230"/>
      <c r="CX54" s="230"/>
      <c r="CY54" s="230"/>
      <c r="CZ54" s="230"/>
      <c r="DA54" s="230"/>
      <c r="DB54" s="231"/>
      <c r="DC54" s="3"/>
      <c r="DE54" s="41" t="s">
        <v>97</v>
      </c>
      <c r="DF54" s="42" t="str">
        <f>IF(CH40="","【未入力】",CH40)</f>
        <v>【未入力】</v>
      </c>
      <c r="DG54" s="50"/>
    </row>
    <row r="55" spans="1:145" ht="13.5" customHeight="1" thickBot="1">
      <c r="A55" s="20"/>
      <c r="B55" s="25"/>
      <c r="C55" s="25"/>
      <c r="D55" s="25"/>
      <c r="E55" s="25"/>
      <c r="F55" s="25"/>
      <c r="G55" s="25"/>
      <c r="H55" s="25"/>
      <c r="I55" s="22"/>
      <c r="J55" s="23"/>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82"/>
      <c r="BC55" s="205"/>
      <c r="BD55" s="206"/>
      <c r="BE55" s="206"/>
      <c r="BF55" s="206"/>
      <c r="BG55" s="206"/>
      <c r="BH55" s="206"/>
      <c r="BI55" s="206"/>
      <c r="BJ55" s="206"/>
      <c r="BK55" s="207"/>
      <c r="BL55" s="232"/>
      <c r="BM55" s="233"/>
      <c r="BN55" s="233"/>
      <c r="BO55" s="233"/>
      <c r="BP55" s="233"/>
      <c r="BQ55" s="233"/>
      <c r="BR55" s="233"/>
      <c r="BS55" s="233"/>
      <c r="BT55" s="233"/>
      <c r="BU55" s="233"/>
      <c r="BV55" s="233"/>
      <c r="BW55" s="233"/>
      <c r="BX55" s="233"/>
      <c r="BY55" s="233"/>
      <c r="BZ55" s="233"/>
      <c r="CA55" s="233"/>
      <c r="CB55" s="233"/>
      <c r="CC55" s="233"/>
      <c r="CD55" s="233"/>
      <c r="CE55" s="233"/>
      <c r="CF55" s="233"/>
      <c r="CG55" s="233"/>
      <c r="CH55" s="233"/>
      <c r="CI55" s="233"/>
      <c r="CJ55" s="233"/>
      <c r="CK55" s="233"/>
      <c r="CL55" s="233"/>
      <c r="CM55" s="233"/>
      <c r="CN55" s="233"/>
      <c r="CO55" s="233"/>
      <c r="CP55" s="233"/>
      <c r="CQ55" s="233"/>
      <c r="CR55" s="233"/>
      <c r="CS55" s="233"/>
      <c r="CT55" s="233"/>
      <c r="CU55" s="233"/>
      <c r="CV55" s="233"/>
      <c r="CW55" s="233"/>
      <c r="CX55" s="233"/>
      <c r="CY55" s="233"/>
      <c r="CZ55" s="233"/>
      <c r="DA55" s="233"/>
      <c r="DB55" s="234"/>
      <c r="DE55" s="41" t="s">
        <v>98</v>
      </c>
      <c r="DF55" s="47" t="str">
        <f>IF(CQ39="","【未入力】",CQ39)</f>
        <v>【未入力】</v>
      </c>
      <c r="DQ55" s="3"/>
      <c r="DX55" s="3"/>
    </row>
    <row r="56" spans="1:145" s="3" customFormat="1" ht="13.5" customHeight="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41" t="s">
        <v>99</v>
      </c>
      <c r="DF56" s="42" t="str">
        <f>IF(BO43="","【未入力】",BO43)</f>
        <v>【未入力】</v>
      </c>
      <c r="DG56" s="43"/>
      <c r="DQ56" s="1"/>
      <c r="DR56" s="1"/>
      <c r="DS56" s="1"/>
      <c r="DT56" s="1"/>
      <c r="DU56" s="1"/>
      <c r="DV56" s="1"/>
      <c r="DW56" s="1"/>
      <c r="DX56" s="1"/>
      <c r="DY56" s="1"/>
      <c r="DZ56" s="1"/>
      <c r="EA56" s="1"/>
      <c r="EB56" s="1"/>
      <c r="EC56" s="1"/>
      <c r="ED56" s="1"/>
      <c r="EE56" s="1"/>
      <c r="EF56" s="1"/>
      <c r="EG56" s="1"/>
      <c r="EH56" s="1"/>
      <c r="EI56" s="1"/>
    </row>
    <row r="57" spans="1:145" ht="13.5" customHeight="1">
      <c r="DD57" s="3"/>
      <c r="DE57" s="41" t="s">
        <v>100</v>
      </c>
      <c r="DF57" s="42" t="str">
        <f>IF(BO41="","",BO41)</f>
        <v/>
      </c>
    </row>
    <row r="58" spans="1:145" ht="13.5" customHeight="1">
      <c r="DD58" s="3"/>
      <c r="DE58" s="41" t="s">
        <v>101</v>
      </c>
      <c r="DF58" s="42" t="str">
        <f>IF(DF57="","",IF(COUNTIF(DF59:DG59,TRUE)=1,"OK","【未入力】"))</f>
        <v/>
      </c>
      <c r="EA58" s="3"/>
    </row>
    <row r="59" spans="1:145" ht="13.5" customHeight="1">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F59" s="68" t="b">
        <v>0</v>
      </c>
      <c r="DG59" s="69" t="b">
        <v>0</v>
      </c>
    </row>
    <row r="60" spans="1:145" ht="13.5" customHeight="1">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E60" s="41" t="s">
        <v>102</v>
      </c>
      <c r="DF60" s="42" t="str">
        <f>IF(DF57="","",IF(CH42="","【未入力】",CH42))</f>
        <v/>
      </c>
    </row>
    <row r="61" spans="1:145" s="3" customFormat="1" ht="13.5" customHeight="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41" t="s">
        <v>103</v>
      </c>
      <c r="DF61" s="47" t="str">
        <f>IF(DF57="","",IF(CQ41="","【未入力】",CQ41))</f>
        <v/>
      </c>
      <c r="DG61" s="43"/>
      <c r="DH61" s="43"/>
      <c r="DI61" s="43"/>
      <c r="DJ61" s="43"/>
      <c r="DK61" s="43"/>
      <c r="DL61" s="43"/>
      <c r="DM61" s="43"/>
      <c r="DN61" s="43"/>
      <c r="DO61" s="43"/>
      <c r="DP61" s="43"/>
      <c r="DQ61" s="1"/>
    </row>
    <row r="62" spans="1:145" s="3" customFormat="1" ht="13.5" customHeight="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41" t="s">
        <v>104</v>
      </c>
      <c r="DF62" s="42" t="str">
        <f>IF(DF58="","",IF(BO45="","【未入力】",BO45))</f>
        <v/>
      </c>
      <c r="DG62" s="43"/>
      <c r="DH62" s="43"/>
      <c r="DI62" s="43"/>
      <c r="DJ62" s="43"/>
      <c r="DK62" s="43"/>
      <c r="DL62" s="43"/>
      <c r="DM62" s="43"/>
      <c r="DN62" s="43"/>
      <c r="DO62" s="43"/>
      <c r="DP62" s="43"/>
    </row>
    <row r="63" spans="1:145" ht="13.5" customHeight="1">
      <c r="DE63" s="41" t="s">
        <v>79</v>
      </c>
      <c r="DF63" s="42" t="str">
        <f>IF(COUNTIF(DF64:DO64,TRUE)&gt;0,"OK","【未入力】")</f>
        <v>【未入力】</v>
      </c>
    </row>
    <row r="64" spans="1:145" ht="13.5" customHeight="1">
      <c r="DF64" s="68" t="b">
        <v>0</v>
      </c>
      <c r="DG64" s="69" t="b">
        <v>0</v>
      </c>
      <c r="DH64" s="69" t="b">
        <v>0</v>
      </c>
      <c r="DI64" s="69" t="b">
        <v>0</v>
      </c>
      <c r="DJ64" s="69" t="b">
        <v>0</v>
      </c>
      <c r="DK64" s="69" t="b">
        <v>0</v>
      </c>
      <c r="DL64" s="69" t="b">
        <v>0</v>
      </c>
      <c r="DM64" s="69" t="b">
        <v>0</v>
      </c>
      <c r="DN64" s="69" t="b">
        <v>0</v>
      </c>
      <c r="DO64" s="69" t="b">
        <v>0</v>
      </c>
      <c r="DP64" s="55">
        <f>CL49</f>
        <v>0</v>
      </c>
    </row>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spans="54:109" ht="13.5" customHeight="1"/>
    <row r="82" spans="54:109" ht="13.5" customHeight="1"/>
    <row r="83" spans="54:109" ht="13.5" customHeight="1">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row>
    <row r="84" spans="54:109" ht="13.5" customHeight="1">
      <c r="DE84" s="54"/>
    </row>
    <row r="85" spans="54:109" ht="13.5" customHeight="1">
      <c r="DE85" s="54"/>
    </row>
    <row r="86" spans="54:109" ht="13.5" customHeight="1">
      <c r="DE86" s="54"/>
    </row>
    <row r="87" spans="54:109" ht="13.5" customHeight="1">
      <c r="DD87" s="19"/>
    </row>
    <row r="88" spans="54:109" ht="13.5" customHeight="1"/>
    <row r="89" spans="54:109" ht="13.5" customHeight="1"/>
    <row r="90" spans="54:109" ht="13.5" customHeight="1"/>
    <row r="91" spans="54:109" ht="13.5" customHeight="1"/>
    <row r="92" spans="54:109" ht="13.5" customHeight="1"/>
    <row r="93" spans="54:109" ht="13.5" customHeight="1"/>
    <row r="94" spans="54:109" ht="13.5" customHeight="1"/>
    <row r="95" spans="54:109" ht="13.5" customHeight="1"/>
    <row r="96" spans="54:109" ht="13.5" customHeight="1">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row>
    <row r="97" spans="5:218" ht="13.5" customHeight="1">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row>
    <row r="98" spans="5:218" ht="13.5" customHeight="1">
      <c r="DD98" s="33"/>
    </row>
    <row r="99" spans="5:218" ht="13.5" customHeight="1">
      <c r="DD99" s="33"/>
    </row>
    <row r="100" spans="5:218" ht="13.5" customHeight="1"/>
    <row r="101" spans="5:218" ht="13.5" customHeight="1"/>
    <row r="102" spans="5:218" ht="13.5" customHeight="1"/>
    <row r="103" spans="5:218" ht="13.5" customHeight="1"/>
    <row r="104" spans="5:218" ht="13.5" customHeight="1"/>
    <row r="105" spans="5:218" ht="13.5" customHeight="1"/>
    <row r="106" spans="5:218" ht="40" customHeight="1">
      <c r="DF106" s="43"/>
    </row>
    <row r="107" spans="5:218" ht="13.5" customHeight="1">
      <c r="DE107" s="192"/>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row>
    <row r="108" spans="5:218">
      <c r="DE108" s="193"/>
    </row>
    <row r="110" spans="5:218">
      <c r="DF110" s="43"/>
      <c r="DP110" s="55"/>
    </row>
    <row r="111" spans="5:218" ht="17">
      <c r="E111" s="35"/>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DF111" s="43"/>
    </row>
    <row r="112" spans="5:218" ht="17">
      <c r="E112" s="35"/>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DF112" s="47"/>
    </row>
    <row r="113" spans="5:110" ht="17">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DF113" s="47"/>
    </row>
    <row r="114" spans="5:110" ht="17">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DF114" s="47"/>
    </row>
    <row r="116" spans="5:110">
      <c r="DF116" s="43"/>
    </row>
    <row r="119" spans="5:110">
      <c r="DF119" s="43"/>
    </row>
  </sheetData>
  <sheetProtection sheet="1" objects="1" scenarios="1" formatCells="0" formatColumns="0" formatRows="0" selectLockedCells="1"/>
  <mergeCells count="122">
    <mergeCell ref="B6:H6"/>
    <mergeCell ref="AE22:AZ23"/>
    <mergeCell ref="B11:AY12"/>
    <mergeCell ref="CF49:CK49"/>
    <mergeCell ref="CL49:CU49"/>
    <mergeCell ref="CQ39:CZ40"/>
    <mergeCell ref="DA39:DB40"/>
    <mergeCell ref="CE40:CG40"/>
    <mergeCell ref="CH40:CL40"/>
    <mergeCell ref="BO41:CD42"/>
    <mergeCell ref="CE41:CG41"/>
    <mergeCell ref="CH41:CL41"/>
    <mergeCell ref="CQ41:CZ42"/>
    <mergeCell ref="DA41:DB42"/>
    <mergeCell ref="CE42:CG42"/>
    <mergeCell ref="BC39:BK50"/>
    <mergeCell ref="BL39:BN42"/>
    <mergeCell ref="BO39:CD40"/>
    <mergeCell ref="CE39:CG39"/>
    <mergeCell ref="CH39:CL39"/>
    <mergeCell ref="CM39:CP42"/>
    <mergeCell ref="CH42:CL42"/>
    <mergeCell ref="AP49:AY49"/>
    <mergeCell ref="A48:I48"/>
    <mergeCell ref="AJ5:AT5"/>
    <mergeCell ref="CK8:CT8"/>
    <mergeCell ref="BC29:BK29"/>
    <mergeCell ref="BL29:DB34"/>
    <mergeCell ref="CR27:DA27"/>
    <mergeCell ref="BC25:BK25"/>
    <mergeCell ref="BC23:BK23"/>
    <mergeCell ref="CR23:DA23"/>
    <mergeCell ref="BD30:BJ34"/>
    <mergeCell ref="BC20:BK20"/>
    <mergeCell ref="CL20:CT20"/>
    <mergeCell ref="BT21:CC21"/>
    <mergeCell ref="CR18:DA18"/>
    <mergeCell ref="CR16:DA16"/>
    <mergeCell ref="CC14:CL14"/>
    <mergeCell ref="CK11:CT11"/>
    <mergeCell ref="J29:AZ39"/>
    <mergeCell ref="A24:I24"/>
    <mergeCell ref="W24:AA24"/>
    <mergeCell ref="AI24:AM24"/>
    <mergeCell ref="A25:I28"/>
    <mergeCell ref="J25:X25"/>
    <mergeCell ref="Y25:AL25"/>
    <mergeCell ref="AM25:AZ25"/>
    <mergeCell ref="AM26:AZ28"/>
    <mergeCell ref="J26:X27"/>
    <mergeCell ref="Y26:AL27"/>
    <mergeCell ref="J28:O28"/>
    <mergeCell ref="Q28:W28"/>
    <mergeCell ref="Y28:AD28"/>
    <mergeCell ref="AF28:AK28"/>
    <mergeCell ref="DE107:DE108"/>
    <mergeCell ref="AC7:AH7"/>
    <mergeCell ref="AJ7:AY7"/>
    <mergeCell ref="AC8:AH8"/>
    <mergeCell ref="AJ8:AY8"/>
    <mergeCell ref="AC9:AH9"/>
    <mergeCell ref="AJ9:AY9"/>
    <mergeCell ref="AI54:AR54"/>
    <mergeCell ref="AP52:AY52"/>
    <mergeCell ref="BL43:BN46"/>
    <mergeCell ref="BO43:DB44"/>
    <mergeCell ref="BO45:DB46"/>
    <mergeCell ref="CD47:CG47"/>
    <mergeCell ref="CI47:CL47"/>
    <mergeCell ref="AH41:AL42"/>
    <mergeCell ref="AM41:AY42"/>
    <mergeCell ref="AZ41:AZ42"/>
    <mergeCell ref="BC52:BK53"/>
    <mergeCell ref="BC54:BK55"/>
    <mergeCell ref="BL52:DB53"/>
    <mergeCell ref="BL54:DB55"/>
    <mergeCell ref="AH43:AL44"/>
    <mergeCell ref="AZ43:AZ44"/>
    <mergeCell ref="AM43:AY44"/>
    <mergeCell ref="A14:I19"/>
    <mergeCell ref="J14:M14"/>
    <mergeCell ref="N14:AF14"/>
    <mergeCell ref="AJ14:AM17"/>
    <mergeCell ref="AN14:AZ16"/>
    <mergeCell ref="J15:M17"/>
    <mergeCell ref="A22:I23"/>
    <mergeCell ref="J22:U23"/>
    <mergeCell ref="V22:X23"/>
    <mergeCell ref="Y22:AD23"/>
    <mergeCell ref="N15:AF17"/>
    <mergeCell ref="AG15:AI17"/>
    <mergeCell ref="AN17:AZ17"/>
    <mergeCell ref="J18:M19"/>
    <mergeCell ref="N18:AZ19"/>
    <mergeCell ref="A20:I21"/>
    <mergeCell ref="J20:U21"/>
    <mergeCell ref="Y20:AD21"/>
    <mergeCell ref="AE20:AZ21"/>
    <mergeCell ref="A45:I46"/>
    <mergeCell ref="N45:Q46"/>
    <mergeCell ref="L45:M46"/>
    <mergeCell ref="R45:S46"/>
    <mergeCell ref="A29:I31"/>
    <mergeCell ref="B32:H34"/>
    <mergeCell ref="A35:I39"/>
    <mergeCell ref="BC35:BK36"/>
    <mergeCell ref="BL35:DB36"/>
    <mergeCell ref="BC37:BK38"/>
    <mergeCell ref="BL37:DB38"/>
    <mergeCell ref="K40:T40"/>
    <mergeCell ref="U40:AG40"/>
    <mergeCell ref="AH40:AJ40"/>
    <mergeCell ref="AK40:AX40"/>
    <mergeCell ref="AY40:AZ40"/>
    <mergeCell ref="A41:I42"/>
    <mergeCell ref="K41:T42"/>
    <mergeCell ref="U41:V42"/>
    <mergeCell ref="W41:AF42"/>
    <mergeCell ref="A43:I44"/>
    <mergeCell ref="K43:T44"/>
    <mergeCell ref="U43:V44"/>
    <mergeCell ref="W43:AF44"/>
  </mergeCells>
  <phoneticPr fontId="2"/>
  <dataValidations count="15">
    <dataValidation imeMode="fullKatakana" allowBlank="1" showInputMessage="1" showErrorMessage="1" sqref="N14" xr:uid="{B85AB053-7A1C-4917-852B-F0FAF2F98A11}"/>
    <dataValidation imeMode="hiragana" allowBlank="1" showInputMessage="1" showErrorMessage="1" sqref="AM26:AM27 DD108 AF28 CQ47:CQ48 AI24 N15 CO47:CO48 CC48 BW47 BU47 Y26" xr:uid="{F66E8B5A-55AF-4BF6-BF4F-FFDC9151A950}"/>
    <dataValidation imeMode="halfAlpha" allowBlank="1" showInputMessage="1" showErrorMessage="1" sqref="DF5:DF12" xr:uid="{72C8ACB3-328E-4535-832D-DA113E8D07FA}"/>
    <dataValidation type="date" allowBlank="1" showInputMessage="1" showErrorMessage="1" sqref="DG17" xr:uid="{137A45B9-B2FA-49BF-B6B3-280147BDE685}">
      <formula1>DF14</formula1>
      <formula2>DF5</formula2>
    </dataValidation>
    <dataValidation operator="greaterThanOrEqual" allowBlank="1" showInputMessage="1" showErrorMessage="1" sqref="DF18:DF19 DF15" xr:uid="{39FB0DB0-24DC-4866-B772-69F3B5943B89}"/>
    <dataValidation type="date" allowBlank="1" showInputMessage="1" showErrorMessage="1" sqref="DH17" xr:uid="{900A812D-8F68-4F6C-B6C7-9DBAD180F2F1}">
      <formula1>DG17</formula1>
      <formula2>DF5</formula2>
    </dataValidation>
    <dataValidation type="date" allowBlank="1" showInputMessage="1" showErrorMessage="1" sqref="DI17" xr:uid="{B4297549-C9B3-4BB5-975C-18ED4F7B1946}">
      <formula1>DH17</formula1>
      <formula2>DF5</formula2>
    </dataValidation>
    <dataValidation type="custom" errorStyle="information" imeMode="hiragana" allowBlank="1" showInputMessage="1" showErrorMessage="1" errorTitle="留意事項" error="以下の内容は記載されていますか？_x000a__x000a_・生活歴は出生地、生育歴、学歴、職歴、結婚歴、家族背景（同意をした家族についてを含む）、生活状況等_x000a_・現病歴は推定発病年月及び状況並びに病状経過、精神科治療歴及び精神科医療機関名、今回の入院に至った経緯、状態像等_x000a_・特定医師の入院を経ている場合はその措置の妥当性_x000a__x000a_※各項目との整合性を図ること" sqref="J29:AZ39" xr:uid="{E8A391E7-7507-46F6-A33B-46637FD44827}">
      <formula1>""""""</formula1>
    </dataValidation>
    <dataValidation type="list" allowBlank="1" showInputMessage="1" showErrorMessage="1" sqref="AG15:AI17" xr:uid="{8E1A0F92-8C61-4A0E-9402-DC333AA0F676}">
      <formula1>"男,女"</formula1>
    </dataValidation>
    <dataValidation type="custom" errorStyle="information" allowBlank="1" showInputMessage="1" showErrorMessage="1" errorTitle="留意事項" error="以下の内容は記載されていますか？_x000a__x000a_・患者自身の病気に対する理解の程度（病識の有無、入院同意が得られない旨）_x000a_・任意入院が行われる状態にないと判断した理由_x000a_・病状悪化や判断能力低下により適切な判断ができない状態であること_x000a_・入院の他に治療手段がないこと など_x000a__x000a_※他の項目との整合性を図ること" sqref="BL29:DB34" xr:uid="{F9529922-78CD-4AE1-9537-2E06D5903CF5}">
      <formula1>""""""</formula1>
    </dataValidation>
    <dataValidation type="custom" errorStyle="information" allowBlank="1" showInputMessage="1" showErrorMessage="1" errorTitle="留意事項" error="以下の内容に留意すること。_x000a_　・記名指定医は届出内容を確認すること_x000a_　・法施行規則に基づく入院の診療録記載と整合性を図ること" sqref="BL37 BL35" xr:uid="{20120181-BA91-491E-BFBC-E8295D84BF92}">
      <formula1>""""""</formula1>
    </dataValidation>
    <dataValidation type="date" imeMode="halfAlpha" operator="greaterThanOrEqual" allowBlank="1" showInputMessage="1" showErrorMessage="1" sqref="AN14:AZ16 W41:AF45 O41:Q44 M41:M44 K41:K45 L41:L44 N41:N45 R41:R44 T41:T45 S41:S44" xr:uid="{ABDEDD59-9E70-4611-8FBA-BB199BAC5573}">
      <formula1>1</formula1>
    </dataValidation>
    <dataValidation type="date" imeMode="fullAlpha" operator="greaterThanOrEqual" allowBlank="1" showInputMessage="1" showErrorMessage="1" sqref="J20:U23 AE20:AZ21" xr:uid="{FFC13C70-505C-4AE7-AC34-20A3E00B9843}">
      <formula1>1</formula1>
    </dataValidation>
    <dataValidation type="date" imeMode="halfAlpha" operator="greaterThan" allowBlank="1" showInputMessage="1" showErrorMessage="1" sqref="CQ39:CZ42 CL49:CU49" xr:uid="{827F1D20-3B38-4A4A-8452-427D2F330EA8}">
      <formula1>1</formula1>
    </dataValidation>
    <dataValidation type="date" operator="greaterThanOrEqual" allowBlank="1" showErrorMessage="1" sqref="AJ5:AT5" xr:uid="{9C7B3C95-5C18-4C68-AC05-7C14E4230EA9}">
      <formula1>1</formula1>
    </dataValidation>
  </dataValidations>
  <printOptions horizontalCentered="1" verticalCentered="1"/>
  <pageMargins left="0.19685039370078741" right="0.19685039370078741" top="0.19685039370078741" bottom="0.19685039370078741" header="0.11811023622047245" footer="0.11811023622047245"/>
  <pageSetup paperSize="8" scale="10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print="0" autoFill="0" autoLine="0" autoPict="0">
                <anchor moveWithCells="1">
                  <from>
                    <xdr:col>54</xdr:col>
                    <xdr:colOff>114300</xdr:colOff>
                    <xdr:row>20</xdr:row>
                    <xdr:rowOff>0</xdr:rowOff>
                  </from>
                  <to>
                    <xdr:col>62</xdr:col>
                    <xdr:colOff>12700</xdr:colOff>
                    <xdr:row>21</xdr:row>
                    <xdr:rowOff>0</xdr:rowOff>
                  </to>
                </anchor>
              </controlPr>
            </control>
          </mc:Choice>
        </mc:AlternateContent>
        <mc:AlternateContent xmlns:mc="http://schemas.openxmlformats.org/markup-compatibility/2006">
          <mc:Choice Requires="x14">
            <control shapeId="1032" r:id="rId5" name="Check Box 8">
              <controlPr defaultSize="0" print="0" autoFill="0" autoLine="0" autoPict="0">
                <anchor moveWithCells="1">
                  <from>
                    <xdr:col>54</xdr:col>
                    <xdr:colOff>114300</xdr:colOff>
                    <xdr:row>22</xdr:row>
                    <xdr:rowOff>171450</xdr:rowOff>
                  </from>
                  <to>
                    <xdr:col>62</xdr:col>
                    <xdr:colOff>12700</xdr:colOff>
                    <xdr:row>24</xdr:row>
                    <xdr:rowOff>0</xdr:rowOff>
                  </to>
                </anchor>
              </controlPr>
            </control>
          </mc:Choice>
        </mc:AlternateContent>
        <mc:AlternateContent xmlns:mc="http://schemas.openxmlformats.org/markup-compatibility/2006">
          <mc:Choice Requires="x14">
            <control shapeId="1034" r:id="rId6" name="Check Box 10">
              <controlPr defaultSize="0" print="0" autoFill="0" autoLine="0" autoPict="0">
                <anchor moveWithCells="1">
                  <from>
                    <xdr:col>22</xdr:col>
                    <xdr:colOff>88900</xdr:colOff>
                    <xdr:row>22</xdr:row>
                    <xdr:rowOff>184150</xdr:rowOff>
                  </from>
                  <to>
                    <xdr:col>26</xdr:col>
                    <xdr:colOff>38100</xdr:colOff>
                    <xdr:row>24</xdr:row>
                    <xdr:rowOff>19050</xdr:rowOff>
                  </to>
                </anchor>
              </controlPr>
            </control>
          </mc:Choice>
        </mc:AlternateContent>
        <mc:AlternateContent xmlns:mc="http://schemas.openxmlformats.org/markup-compatibility/2006">
          <mc:Choice Requires="x14">
            <control shapeId="1035" r:id="rId7" name="Check Box 11">
              <controlPr defaultSize="0" print="0" autoFill="0" autoLine="0" autoPict="0">
                <anchor moveWithCells="1">
                  <from>
                    <xdr:col>34</xdr:col>
                    <xdr:colOff>76200</xdr:colOff>
                    <xdr:row>22</xdr:row>
                    <xdr:rowOff>184150</xdr:rowOff>
                  </from>
                  <to>
                    <xdr:col>38</xdr:col>
                    <xdr:colOff>63500</xdr:colOff>
                    <xdr:row>24</xdr:row>
                    <xdr:rowOff>19050</xdr:rowOff>
                  </to>
                </anchor>
              </controlPr>
            </control>
          </mc:Choice>
        </mc:AlternateContent>
        <mc:AlternateContent xmlns:mc="http://schemas.openxmlformats.org/markup-compatibility/2006">
          <mc:Choice Requires="x14">
            <control shapeId="1036" r:id="rId8" name="Check Box 12">
              <controlPr defaultSize="0" print="0" autoFill="0" autoLine="0" autoPict="0">
                <anchor moveWithCells="1">
                  <from>
                    <xdr:col>34</xdr:col>
                    <xdr:colOff>120650</xdr:colOff>
                    <xdr:row>24</xdr:row>
                    <xdr:rowOff>6350</xdr:rowOff>
                  </from>
                  <to>
                    <xdr:col>38</xdr:col>
                    <xdr:colOff>19050</xdr:colOff>
                    <xdr:row>25</xdr:row>
                    <xdr:rowOff>12700</xdr:rowOff>
                  </to>
                </anchor>
              </controlPr>
            </control>
          </mc:Choice>
        </mc:AlternateContent>
        <mc:AlternateContent xmlns:mc="http://schemas.openxmlformats.org/markup-compatibility/2006">
          <mc:Choice Requires="x14">
            <control shapeId="1037" r:id="rId9" name="Check Box 13">
              <controlPr defaultSize="0" print="0" autoFill="0" autoLine="0" autoPict="0">
                <anchor moveWithCells="1">
                  <from>
                    <xdr:col>48</xdr:col>
                    <xdr:colOff>114300</xdr:colOff>
                    <xdr:row>24</xdr:row>
                    <xdr:rowOff>31750</xdr:rowOff>
                  </from>
                  <to>
                    <xdr:col>52</xdr:col>
                    <xdr:colOff>0</xdr:colOff>
                    <xdr:row>25</xdr:row>
                    <xdr:rowOff>12700</xdr:rowOff>
                  </to>
                </anchor>
              </controlPr>
            </control>
          </mc:Choice>
        </mc:AlternateContent>
        <mc:AlternateContent xmlns:mc="http://schemas.openxmlformats.org/markup-compatibility/2006">
          <mc:Choice Requires="x14">
            <control shapeId="1038" r:id="rId10" name="Check Box 14">
              <controlPr defaultSize="0" print="0" autoFill="0" autoLine="0" autoPict="0">
                <anchor moveWithCells="1">
                  <from>
                    <xdr:col>10</xdr:col>
                    <xdr:colOff>95250</xdr:colOff>
                    <xdr:row>48</xdr:row>
                    <xdr:rowOff>0</xdr:rowOff>
                  </from>
                  <to>
                    <xdr:col>17</xdr:col>
                    <xdr:colOff>69850</xdr:colOff>
                    <xdr:row>49</xdr:row>
                    <xdr:rowOff>0</xdr:rowOff>
                  </to>
                </anchor>
              </controlPr>
            </control>
          </mc:Choice>
        </mc:AlternateContent>
        <mc:AlternateContent xmlns:mc="http://schemas.openxmlformats.org/markup-compatibility/2006">
          <mc:Choice Requires="x14">
            <control shapeId="1039" r:id="rId11" name="Check Box 15">
              <controlPr defaultSize="0" print="0" autoFill="0" autoLine="0" autoPict="0">
                <anchor moveWithCells="1">
                  <from>
                    <xdr:col>18</xdr:col>
                    <xdr:colOff>95250</xdr:colOff>
                    <xdr:row>48</xdr:row>
                    <xdr:rowOff>0</xdr:rowOff>
                  </from>
                  <to>
                    <xdr:col>24</xdr:col>
                    <xdr:colOff>50800</xdr:colOff>
                    <xdr:row>49</xdr:row>
                    <xdr:rowOff>0</xdr:rowOff>
                  </to>
                </anchor>
              </controlPr>
            </control>
          </mc:Choice>
        </mc:AlternateContent>
        <mc:AlternateContent xmlns:mc="http://schemas.openxmlformats.org/markup-compatibility/2006">
          <mc:Choice Requires="x14">
            <control shapeId="1040" r:id="rId12" name="Check Box 16">
              <controlPr defaultSize="0" print="0" autoFill="0" autoLine="0" autoPict="0">
                <anchor moveWithCells="1">
                  <from>
                    <xdr:col>27</xdr:col>
                    <xdr:colOff>95250</xdr:colOff>
                    <xdr:row>48</xdr:row>
                    <xdr:rowOff>12700</xdr:rowOff>
                  </from>
                  <to>
                    <xdr:col>33</xdr:col>
                    <xdr:colOff>12700</xdr:colOff>
                    <xdr:row>48</xdr:row>
                    <xdr:rowOff>152400</xdr:rowOff>
                  </to>
                </anchor>
              </controlPr>
            </control>
          </mc:Choice>
        </mc:AlternateContent>
        <mc:AlternateContent xmlns:mc="http://schemas.openxmlformats.org/markup-compatibility/2006">
          <mc:Choice Requires="x14">
            <control shapeId="1041" r:id="rId13" name="Check Box 17">
              <controlPr defaultSize="0" print="0" autoFill="0" autoLine="0" autoPict="0">
                <anchor moveWithCells="1">
                  <from>
                    <xdr:col>34</xdr:col>
                    <xdr:colOff>95250</xdr:colOff>
                    <xdr:row>48</xdr:row>
                    <xdr:rowOff>6350</xdr:rowOff>
                  </from>
                  <to>
                    <xdr:col>39</xdr:col>
                    <xdr:colOff>114300</xdr:colOff>
                    <xdr:row>49</xdr:row>
                    <xdr:rowOff>0</xdr:rowOff>
                  </to>
                </anchor>
              </controlPr>
            </control>
          </mc:Choice>
        </mc:AlternateContent>
        <mc:AlternateContent xmlns:mc="http://schemas.openxmlformats.org/markup-compatibility/2006">
          <mc:Choice Requires="x14">
            <control shapeId="1042" r:id="rId14" name="Check Box 18">
              <controlPr defaultSize="0" print="0" autoFill="0" autoLine="0" autoPict="0">
                <anchor moveWithCells="1">
                  <from>
                    <xdr:col>14</xdr:col>
                    <xdr:colOff>95250</xdr:colOff>
                    <xdr:row>49</xdr:row>
                    <xdr:rowOff>6350</xdr:rowOff>
                  </from>
                  <to>
                    <xdr:col>20</xdr:col>
                    <xdr:colOff>63500</xdr:colOff>
                    <xdr:row>50</xdr:row>
                    <xdr:rowOff>0</xdr:rowOff>
                  </to>
                </anchor>
              </controlPr>
            </control>
          </mc:Choice>
        </mc:AlternateContent>
        <mc:AlternateContent xmlns:mc="http://schemas.openxmlformats.org/markup-compatibility/2006">
          <mc:Choice Requires="x14">
            <control shapeId="1043" r:id="rId15" name="Check Box 19">
              <controlPr defaultSize="0" print="0" autoFill="0" autoLine="0" autoPict="0">
                <anchor moveWithCells="1">
                  <from>
                    <xdr:col>21</xdr:col>
                    <xdr:colOff>95250</xdr:colOff>
                    <xdr:row>49</xdr:row>
                    <xdr:rowOff>12700</xdr:rowOff>
                  </from>
                  <to>
                    <xdr:col>28</xdr:col>
                    <xdr:colOff>114300</xdr:colOff>
                    <xdr:row>50</xdr:row>
                    <xdr:rowOff>0</xdr:rowOff>
                  </to>
                </anchor>
              </controlPr>
            </control>
          </mc:Choice>
        </mc:AlternateContent>
        <mc:AlternateContent xmlns:mc="http://schemas.openxmlformats.org/markup-compatibility/2006">
          <mc:Choice Requires="x14">
            <control shapeId="1044" r:id="rId16" name="Check Box 20">
              <controlPr defaultSize="0" print="0" autoFill="0" autoLine="0" autoPict="0">
                <anchor moveWithCells="1">
                  <from>
                    <xdr:col>29</xdr:col>
                    <xdr:colOff>95250</xdr:colOff>
                    <xdr:row>49</xdr:row>
                    <xdr:rowOff>6350</xdr:rowOff>
                  </from>
                  <to>
                    <xdr:col>35</xdr:col>
                    <xdr:colOff>101600</xdr:colOff>
                    <xdr:row>50</xdr:row>
                    <xdr:rowOff>0</xdr:rowOff>
                  </to>
                </anchor>
              </controlPr>
            </control>
          </mc:Choice>
        </mc:AlternateContent>
        <mc:AlternateContent xmlns:mc="http://schemas.openxmlformats.org/markup-compatibility/2006">
          <mc:Choice Requires="x14">
            <control shapeId="1046" r:id="rId17" name="Check Box 22">
              <controlPr defaultSize="0" print="0" autoFill="0" autoLine="0" autoPict="0">
                <anchor moveWithCells="1">
                  <from>
                    <xdr:col>18</xdr:col>
                    <xdr:colOff>95250</xdr:colOff>
                    <xdr:row>51</xdr:row>
                    <xdr:rowOff>0</xdr:rowOff>
                  </from>
                  <to>
                    <xdr:col>25</xdr:col>
                    <xdr:colOff>101600</xdr:colOff>
                    <xdr:row>52</xdr:row>
                    <xdr:rowOff>0</xdr:rowOff>
                  </to>
                </anchor>
              </controlPr>
            </control>
          </mc:Choice>
        </mc:AlternateContent>
        <mc:AlternateContent xmlns:mc="http://schemas.openxmlformats.org/markup-compatibility/2006">
          <mc:Choice Requires="x14">
            <control shapeId="1047" r:id="rId18" name="Check Box 23">
              <controlPr defaultSize="0" print="0" autoFill="0" autoLine="0" autoPict="0">
                <anchor moveWithCells="1">
                  <from>
                    <xdr:col>27</xdr:col>
                    <xdr:colOff>95250</xdr:colOff>
                    <xdr:row>51</xdr:row>
                    <xdr:rowOff>12700</xdr:rowOff>
                  </from>
                  <to>
                    <xdr:col>32</xdr:col>
                    <xdr:colOff>12700</xdr:colOff>
                    <xdr:row>52</xdr:row>
                    <xdr:rowOff>0</xdr:rowOff>
                  </to>
                </anchor>
              </controlPr>
            </control>
          </mc:Choice>
        </mc:AlternateContent>
        <mc:AlternateContent xmlns:mc="http://schemas.openxmlformats.org/markup-compatibility/2006">
          <mc:Choice Requires="x14">
            <control shapeId="1048" r:id="rId19" name="Check Box 24">
              <controlPr defaultSize="0" print="0" autoFill="0" autoLine="0" autoPict="0">
                <anchor moveWithCells="1">
                  <from>
                    <xdr:col>34</xdr:col>
                    <xdr:colOff>95250</xdr:colOff>
                    <xdr:row>50</xdr:row>
                    <xdr:rowOff>139700</xdr:rowOff>
                  </from>
                  <to>
                    <xdr:col>38</xdr:col>
                    <xdr:colOff>38100</xdr:colOff>
                    <xdr:row>52</xdr:row>
                    <xdr:rowOff>12700</xdr:rowOff>
                  </to>
                </anchor>
              </controlPr>
            </control>
          </mc:Choice>
        </mc:AlternateContent>
        <mc:AlternateContent xmlns:mc="http://schemas.openxmlformats.org/markup-compatibility/2006">
          <mc:Choice Requires="x14">
            <control shapeId="1049" r:id="rId20" name="Check Box 25">
              <controlPr defaultSize="0" print="0" autoFill="0" autoLine="0" autoPict="0">
                <anchor moveWithCells="1">
                  <from>
                    <xdr:col>10</xdr:col>
                    <xdr:colOff>95250</xdr:colOff>
                    <xdr:row>52</xdr:row>
                    <xdr:rowOff>139700</xdr:rowOff>
                  </from>
                  <to>
                    <xdr:col>14</xdr:col>
                    <xdr:colOff>38100</xdr:colOff>
                    <xdr:row>54</xdr:row>
                    <xdr:rowOff>12700</xdr:rowOff>
                  </to>
                </anchor>
              </controlPr>
            </control>
          </mc:Choice>
        </mc:AlternateContent>
        <mc:AlternateContent xmlns:mc="http://schemas.openxmlformats.org/markup-compatibility/2006">
          <mc:Choice Requires="x14">
            <control shapeId="1050" r:id="rId21" name="Check Box 26">
              <controlPr defaultSize="0" print="0" autoFill="0" autoLine="0" autoPict="0">
                <anchor moveWithCells="1">
                  <from>
                    <xdr:col>18</xdr:col>
                    <xdr:colOff>95250</xdr:colOff>
                    <xdr:row>52</xdr:row>
                    <xdr:rowOff>139700</xdr:rowOff>
                  </from>
                  <to>
                    <xdr:col>22</xdr:col>
                    <xdr:colOff>38100</xdr:colOff>
                    <xdr:row>54</xdr:row>
                    <xdr:rowOff>12700</xdr:rowOff>
                  </to>
                </anchor>
              </controlPr>
            </control>
          </mc:Choice>
        </mc:AlternateContent>
        <mc:AlternateContent xmlns:mc="http://schemas.openxmlformats.org/markup-compatibility/2006">
          <mc:Choice Requires="x14">
            <control shapeId="1051" r:id="rId22" name="Check Box 27">
              <controlPr defaultSize="0" print="0" autoFill="0" autoLine="0" autoPict="0">
                <anchor moveWithCells="1">
                  <from>
                    <xdr:col>27</xdr:col>
                    <xdr:colOff>95250</xdr:colOff>
                    <xdr:row>52</xdr:row>
                    <xdr:rowOff>139700</xdr:rowOff>
                  </from>
                  <to>
                    <xdr:col>31</xdr:col>
                    <xdr:colOff>38100</xdr:colOff>
                    <xdr:row>54</xdr:row>
                    <xdr:rowOff>12700</xdr:rowOff>
                  </to>
                </anchor>
              </controlPr>
            </control>
          </mc:Choice>
        </mc:AlternateContent>
        <mc:AlternateContent xmlns:mc="http://schemas.openxmlformats.org/markup-compatibility/2006">
          <mc:Choice Requires="x14">
            <control shapeId="1052" r:id="rId23" name="Check Box 28">
              <controlPr defaultSize="0" print="0" autoFill="0" autoLine="0" autoPict="0">
                <anchor moveWithCells="1">
                  <from>
                    <xdr:col>64</xdr:col>
                    <xdr:colOff>95250</xdr:colOff>
                    <xdr:row>6</xdr:row>
                    <xdr:rowOff>0</xdr:rowOff>
                  </from>
                  <to>
                    <xdr:col>69</xdr:col>
                    <xdr:colOff>12700</xdr:colOff>
                    <xdr:row>7</xdr:row>
                    <xdr:rowOff>0</xdr:rowOff>
                  </to>
                </anchor>
              </controlPr>
            </control>
          </mc:Choice>
        </mc:AlternateContent>
        <mc:AlternateContent xmlns:mc="http://schemas.openxmlformats.org/markup-compatibility/2006">
          <mc:Choice Requires="x14">
            <control shapeId="1053" r:id="rId24" name="Check Box 29">
              <controlPr defaultSize="0" print="0" autoFill="0" autoLine="0" autoPict="0">
                <anchor moveWithCells="1">
                  <from>
                    <xdr:col>72</xdr:col>
                    <xdr:colOff>95250</xdr:colOff>
                    <xdr:row>6</xdr:row>
                    <xdr:rowOff>6350</xdr:rowOff>
                  </from>
                  <to>
                    <xdr:col>79</xdr:col>
                    <xdr:colOff>38100</xdr:colOff>
                    <xdr:row>7</xdr:row>
                    <xdr:rowOff>0</xdr:rowOff>
                  </to>
                </anchor>
              </controlPr>
            </control>
          </mc:Choice>
        </mc:AlternateContent>
        <mc:AlternateContent xmlns:mc="http://schemas.openxmlformats.org/markup-compatibility/2006">
          <mc:Choice Requires="x14">
            <control shapeId="1054" r:id="rId25" name="Check Box 30">
              <controlPr defaultSize="0" print="0" autoFill="0" autoLine="0" autoPict="0">
                <anchor moveWithCells="1">
                  <from>
                    <xdr:col>81</xdr:col>
                    <xdr:colOff>95250</xdr:colOff>
                    <xdr:row>6</xdr:row>
                    <xdr:rowOff>0</xdr:rowOff>
                  </from>
                  <to>
                    <xdr:col>88</xdr:col>
                    <xdr:colOff>31750</xdr:colOff>
                    <xdr:row>6</xdr:row>
                    <xdr:rowOff>139700</xdr:rowOff>
                  </to>
                </anchor>
              </controlPr>
            </control>
          </mc:Choice>
        </mc:AlternateContent>
        <mc:AlternateContent xmlns:mc="http://schemas.openxmlformats.org/markup-compatibility/2006">
          <mc:Choice Requires="x14">
            <control shapeId="1055" r:id="rId26" name="Check Box 31">
              <controlPr defaultSize="0" print="0" autoFill="0" autoLine="0" autoPict="0">
                <anchor moveWithCells="1">
                  <from>
                    <xdr:col>88</xdr:col>
                    <xdr:colOff>95250</xdr:colOff>
                    <xdr:row>6</xdr:row>
                    <xdr:rowOff>0</xdr:rowOff>
                  </from>
                  <to>
                    <xdr:col>95</xdr:col>
                    <xdr:colOff>63500</xdr:colOff>
                    <xdr:row>7</xdr:row>
                    <xdr:rowOff>0</xdr:rowOff>
                  </to>
                </anchor>
              </controlPr>
            </control>
          </mc:Choice>
        </mc:AlternateContent>
        <mc:AlternateContent xmlns:mc="http://schemas.openxmlformats.org/markup-compatibility/2006">
          <mc:Choice Requires="x14">
            <control shapeId="1056" r:id="rId27" name="Check Box 32">
              <controlPr defaultSize="0" print="0" autoFill="0" autoLine="0" autoPict="0">
                <anchor moveWithCells="1">
                  <from>
                    <xdr:col>96</xdr:col>
                    <xdr:colOff>95250</xdr:colOff>
                    <xdr:row>5</xdr:row>
                    <xdr:rowOff>152400</xdr:rowOff>
                  </from>
                  <to>
                    <xdr:col>103</xdr:col>
                    <xdr:colOff>12700</xdr:colOff>
                    <xdr:row>7</xdr:row>
                    <xdr:rowOff>0</xdr:rowOff>
                  </to>
                </anchor>
              </controlPr>
            </control>
          </mc:Choice>
        </mc:AlternateContent>
        <mc:AlternateContent xmlns:mc="http://schemas.openxmlformats.org/markup-compatibility/2006">
          <mc:Choice Requires="x14">
            <control shapeId="1057" r:id="rId28" name="Check Box 33">
              <controlPr defaultSize="0" print="0" autoFill="0" autoLine="0" autoPict="0">
                <anchor moveWithCells="1">
                  <from>
                    <xdr:col>64</xdr:col>
                    <xdr:colOff>95250</xdr:colOff>
                    <xdr:row>7</xdr:row>
                    <xdr:rowOff>6350</xdr:rowOff>
                  </from>
                  <to>
                    <xdr:col>71</xdr:col>
                    <xdr:colOff>63500</xdr:colOff>
                    <xdr:row>8</xdr:row>
                    <xdr:rowOff>0</xdr:rowOff>
                  </to>
                </anchor>
              </controlPr>
            </control>
          </mc:Choice>
        </mc:AlternateContent>
        <mc:AlternateContent xmlns:mc="http://schemas.openxmlformats.org/markup-compatibility/2006">
          <mc:Choice Requires="x14">
            <control shapeId="1058" r:id="rId29" name="Check Box 34">
              <controlPr defaultSize="0" print="0" autoFill="0" autoLine="0" autoPict="0">
                <anchor moveWithCells="1">
                  <from>
                    <xdr:col>72</xdr:col>
                    <xdr:colOff>95250</xdr:colOff>
                    <xdr:row>7</xdr:row>
                    <xdr:rowOff>6350</xdr:rowOff>
                  </from>
                  <to>
                    <xdr:col>79</xdr:col>
                    <xdr:colOff>82550</xdr:colOff>
                    <xdr:row>7</xdr:row>
                    <xdr:rowOff>139700</xdr:rowOff>
                  </to>
                </anchor>
              </controlPr>
            </control>
          </mc:Choice>
        </mc:AlternateContent>
        <mc:AlternateContent xmlns:mc="http://schemas.openxmlformats.org/markup-compatibility/2006">
          <mc:Choice Requires="x14">
            <control shapeId="1059" r:id="rId30" name="Check Box 35">
              <controlPr defaultSize="0" print="0" autoFill="0" autoLine="0" autoPict="0">
                <anchor moveWithCells="1">
                  <from>
                    <xdr:col>81</xdr:col>
                    <xdr:colOff>95250</xdr:colOff>
                    <xdr:row>7</xdr:row>
                    <xdr:rowOff>6350</xdr:rowOff>
                  </from>
                  <to>
                    <xdr:col>87</xdr:col>
                    <xdr:colOff>12700</xdr:colOff>
                    <xdr:row>8</xdr:row>
                    <xdr:rowOff>0</xdr:rowOff>
                  </to>
                </anchor>
              </controlPr>
            </control>
          </mc:Choice>
        </mc:AlternateContent>
        <mc:AlternateContent xmlns:mc="http://schemas.openxmlformats.org/markup-compatibility/2006">
          <mc:Choice Requires="x14">
            <control shapeId="1061" r:id="rId31" name="Check Box 37">
              <controlPr defaultSize="0" print="0" autoFill="0" autoLine="0" autoPict="0">
                <anchor moveWithCells="1">
                  <from>
                    <xdr:col>10</xdr:col>
                    <xdr:colOff>95250</xdr:colOff>
                    <xdr:row>51</xdr:row>
                    <xdr:rowOff>0</xdr:rowOff>
                  </from>
                  <to>
                    <xdr:col>17</xdr:col>
                    <xdr:colOff>19050</xdr:colOff>
                    <xdr:row>52</xdr:row>
                    <xdr:rowOff>0</xdr:rowOff>
                  </to>
                </anchor>
              </controlPr>
            </control>
          </mc:Choice>
        </mc:AlternateContent>
        <mc:AlternateContent xmlns:mc="http://schemas.openxmlformats.org/markup-compatibility/2006">
          <mc:Choice Requires="x14">
            <control shapeId="1062" r:id="rId32" name="Check Box 38">
              <controlPr defaultSize="0" print="0" autoFill="0" autoLine="0" autoPict="0">
                <anchor moveWithCells="1">
                  <from>
                    <xdr:col>64</xdr:col>
                    <xdr:colOff>95250</xdr:colOff>
                    <xdr:row>9</xdr:row>
                    <xdr:rowOff>0</xdr:rowOff>
                  </from>
                  <to>
                    <xdr:col>72</xdr:col>
                    <xdr:colOff>63500</xdr:colOff>
                    <xdr:row>10</xdr:row>
                    <xdr:rowOff>0</xdr:rowOff>
                  </to>
                </anchor>
              </controlPr>
            </control>
          </mc:Choice>
        </mc:AlternateContent>
        <mc:AlternateContent xmlns:mc="http://schemas.openxmlformats.org/markup-compatibility/2006">
          <mc:Choice Requires="x14">
            <control shapeId="1063" r:id="rId33" name="Check Box 39">
              <controlPr defaultSize="0" print="0" autoFill="0" autoLine="0" autoPict="0">
                <anchor moveWithCells="1">
                  <from>
                    <xdr:col>72</xdr:col>
                    <xdr:colOff>95250</xdr:colOff>
                    <xdr:row>8</xdr:row>
                    <xdr:rowOff>171450</xdr:rowOff>
                  </from>
                  <to>
                    <xdr:col>79</xdr:col>
                    <xdr:colOff>82550</xdr:colOff>
                    <xdr:row>10</xdr:row>
                    <xdr:rowOff>0</xdr:rowOff>
                  </to>
                </anchor>
              </controlPr>
            </control>
          </mc:Choice>
        </mc:AlternateContent>
        <mc:AlternateContent xmlns:mc="http://schemas.openxmlformats.org/markup-compatibility/2006">
          <mc:Choice Requires="x14">
            <control shapeId="1064" r:id="rId34" name="Check Box 40">
              <controlPr defaultSize="0" print="0" autoFill="0" autoLine="0" autoPict="0">
                <anchor moveWithCells="1">
                  <from>
                    <xdr:col>81</xdr:col>
                    <xdr:colOff>95250</xdr:colOff>
                    <xdr:row>9</xdr:row>
                    <xdr:rowOff>0</xdr:rowOff>
                  </from>
                  <to>
                    <xdr:col>88</xdr:col>
                    <xdr:colOff>31750</xdr:colOff>
                    <xdr:row>9</xdr:row>
                    <xdr:rowOff>139700</xdr:rowOff>
                  </to>
                </anchor>
              </controlPr>
            </control>
          </mc:Choice>
        </mc:AlternateContent>
        <mc:AlternateContent xmlns:mc="http://schemas.openxmlformats.org/markup-compatibility/2006">
          <mc:Choice Requires="x14">
            <control shapeId="1065" r:id="rId35" name="Check Box 41">
              <controlPr defaultSize="0" print="0" autoFill="0" autoLine="0" autoPict="0">
                <anchor moveWithCells="1">
                  <from>
                    <xdr:col>88</xdr:col>
                    <xdr:colOff>95250</xdr:colOff>
                    <xdr:row>9</xdr:row>
                    <xdr:rowOff>6350</xdr:rowOff>
                  </from>
                  <to>
                    <xdr:col>95</xdr:col>
                    <xdr:colOff>12700</xdr:colOff>
                    <xdr:row>10</xdr:row>
                    <xdr:rowOff>0</xdr:rowOff>
                  </to>
                </anchor>
              </controlPr>
            </control>
          </mc:Choice>
        </mc:AlternateContent>
        <mc:AlternateContent xmlns:mc="http://schemas.openxmlformats.org/markup-compatibility/2006">
          <mc:Choice Requires="x14">
            <control shapeId="1066" r:id="rId36" name="Check Box 42">
              <controlPr defaultSize="0" print="0" autoFill="0" autoLine="0" autoPict="0">
                <anchor moveWithCells="1">
                  <from>
                    <xdr:col>96</xdr:col>
                    <xdr:colOff>95250</xdr:colOff>
                    <xdr:row>9</xdr:row>
                    <xdr:rowOff>0</xdr:rowOff>
                  </from>
                  <to>
                    <xdr:col>103</xdr:col>
                    <xdr:colOff>107950</xdr:colOff>
                    <xdr:row>10</xdr:row>
                    <xdr:rowOff>0</xdr:rowOff>
                  </to>
                </anchor>
              </controlPr>
            </control>
          </mc:Choice>
        </mc:AlternateContent>
        <mc:AlternateContent xmlns:mc="http://schemas.openxmlformats.org/markup-compatibility/2006">
          <mc:Choice Requires="x14">
            <control shapeId="1067" r:id="rId37" name="Check Box 43">
              <controlPr defaultSize="0" print="0" autoFill="0" autoLine="0" autoPict="0">
                <anchor moveWithCells="1">
                  <from>
                    <xdr:col>64</xdr:col>
                    <xdr:colOff>95250</xdr:colOff>
                    <xdr:row>10</xdr:row>
                    <xdr:rowOff>12700</xdr:rowOff>
                  </from>
                  <to>
                    <xdr:col>78</xdr:col>
                    <xdr:colOff>38100</xdr:colOff>
                    <xdr:row>11</xdr:row>
                    <xdr:rowOff>0</xdr:rowOff>
                  </to>
                </anchor>
              </controlPr>
            </control>
          </mc:Choice>
        </mc:AlternateContent>
        <mc:AlternateContent xmlns:mc="http://schemas.openxmlformats.org/markup-compatibility/2006">
          <mc:Choice Requires="x14">
            <control shapeId="1068" r:id="rId38" name="Check Box 44">
              <controlPr defaultSize="0" print="0" autoFill="0" autoLine="0" autoPict="0">
                <anchor moveWithCells="1">
                  <from>
                    <xdr:col>81</xdr:col>
                    <xdr:colOff>95250</xdr:colOff>
                    <xdr:row>10</xdr:row>
                    <xdr:rowOff>6350</xdr:rowOff>
                  </from>
                  <to>
                    <xdr:col>87</xdr:col>
                    <xdr:colOff>31750</xdr:colOff>
                    <xdr:row>11</xdr:row>
                    <xdr:rowOff>0</xdr:rowOff>
                  </to>
                </anchor>
              </controlPr>
            </control>
          </mc:Choice>
        </mc:AlternateContent>
        <mc:AlternateContent xmlns:mc="http://schemas.openxmlformats.org/markup-compatibility/2006">
          <mc:Choice Requires="x14">
            <control shapeId="1069" r:id="rId39" name="Check Box 45">
              <controlPr defaultSize="0" print="0" autoFill="0" autoLine="0" autoPict="0">
                <anchor moveWithCells="1">
                  <from>
                    <xdr:col>64</xdr:col>
                    <xdr:colOff>95250</xdr:colOff>
                    <xdr:row>12</xdr:row>
                    <xdr:rowOff>0</xdr:rowOff>
                  </from>
                  <to>
                    <xdr:col>71</xdr:col>
                    <xdr:colOff>38100</xdr:colOff>
                    <xdr:row>13</xdr:row>
                    <xdr:rowOff>0</xdr:rowOff>
                  </to>
                </anchor>
              </controlPr>
            </control>
          </mc:Choice>
        </mc:AlternateContent>
        <mc:AlternateContent xmlns:mc="http://schemas.openxmlformats.org/markup-compatibility/2006">
          <mc:Choice Requires="x14">
            <control shapeId="1070" r:id="rId40" name="Check Box 46">
              <controlPr defaultSize="0" print="0" autoFill="0" autoLine="0" autoPict="0">
                <anchor moveWithCells="1">
                  <from>
                    <xdr:col>72</xdr:col>
                    <xdr:colOff>95250</xdr:colOff>
                    <xdr:row>12</xdr:row>
                    <xdr:rowOff>0</xdr:rowOff>
                  </from>
                  <to>
                    <xdr:col>79</xdr:col>
                    <xdr:colOff>63500</xdr:colOff>
                    <xdr:row>13</xdr:row>
                    <xdr:rowOff>0</xdr:rowOff>
                  </to>
                </anchor>
              </controlPr>
            </control>
          </mc:Choice>
        </mc:AlternateContent>
        <mc:AlternateContent xmlns:mc="http://schemas.openxmlformats.org/markup-compatibility/2006">
          <mc:Choice Requires="x14">
            <control shapeId="1071" r:id="rId41" name="Check Box 47">
              <controlPr defaultSize="0" print="0" autoFill="0" autoLine="0" autoPict="0">
                <anchor moveWithCells="1">
                  <from>
                    <xdr:col>81</xdr:col>
                    <xdr:colOff>95250</xdr:colOff>
                    <xdr:row>12</xdr:row>
                    <xdr:rowOff>0</xdr:rowOff>
                  </from>
                  <to>
                    <xdr:col>86</xdr:col>
                    <xdr:colOff>50800</xdr:colOff>
                    <xdr:row>13</xdr:row>
                    <xdr:rowOff>0</xdr:rowOff>
                  </to>
                </anchor>
              </controlPr>
            </control>
          </mc:Choice>
        </mc:AlternateContent>
        <mc:AlternateContent xmlns:mc="http://schemas.openxmlformats.org/markup-compatibility/2006">
          <mc:Choice Requires="x14">
            <control shapeId="1072" r:id="rId42" name="Check Box 48">
              <controlPr defaultSize="0" print="0" autoFill="0" autoLine="0" autoPict="0">
                <anchor moveWithCells="1">
                  <from>
                    <xdr:col>88</xdr:col>
                    <xdr:colOff>95250</xdr:colOff>
                    <xdr:row>12</xdr:row>
                    <xdr:rowOff>6350</xdr:rowOff>
                  </from>
                  <to>
                    <xdr:col>93</xdr:col>
                    <xdr:colOff>50800</xdr:colOff>
                    <xdr:row>13</xdr:row>
                    <xdr:rowOff>0</xdr:rowOff>
                  </to>
                </anchor>
              </controlPr>
            </control>
          </mc:Choice>
        </mc:AlternateContent>
        <mc:AlternateContent xmlns:mc="http://schemas.openxmlformats.org/markup-compatibility/2006">
          <mc:Choice Requires="x14">
            <control shapeId="1073" r:id="rId43" name="Check Box 49">
              <controlPr defaultSize="0" print="0" autoFill="0" autoLine="0" autoPict="0">
                <anchor moveWithCells="1">
                  <from>
                    <xdr:col>96</xdr:col>
                    <xdr:colOff>95250</xdr:colOff>
                    <xdr:row>12</xdr:row>
                    <xdr:rowOff>0</xdr:rowOff>
                  </from>
                  <to>
                    <xdr:col>105</xdr:col>
                    <xdr:colOff>31750</xdr:colOff>
                    <xdr:row>13</xdr:row>
                    <xdr:rowOff>0</xdr:rowOff>
                  </to>
                </anchor>
              </controlPr>
            </control>
          </mc:Choice>
        </mc:AlternateContent>
        <mc:AlternateContent xmlns:mc="http://schemas.openxmlformats.org/markup-compatibility/2006">
          <mc:Choice Requires="x14">
            <control shapeId="1074" r:id="rId44" name="Check Box 50">
              <controlPr defaultSize="0" print="0" autoFill="0" autoLine="0" autoPict="0">
                <anchor moveWithCells="1">
                  <from>
                    <xdr:col>64</xdr:col>
                    <xdr:colOff>95250</xdr:colOff>
                    <xdr:row>12</xdr:row>
                    <xdr:rowOff>158750</xdr:rowOff>
                  </from>
                  <to>
                    <xdr:col>72</xdr:col>
                    <xdr:colOff>107950</xdr:colOff>
                    <xdr:row>14</xdr:row>
                    <xdr:rowOff>12700</xdr:rowOff>
                  </to>
                </anchor>
              </controlPr>
            </control>
          </mc:Choice>
        </mc:AlternateContent>
        <mc:AlternateContent xmlns:mc="http://schemas.openxmlformats.org/markup-compatibility/2006">
          <mc:Choice Requires="x14">
            <control shapeId="1075" r:id="rId45" name="Check Box 51">
              <controlPr defaultSize="0" print="0" autoFill="0" autoLine="0" autoPict="0">
                <anchor moveWithCells="1">
                  <from>
                    <xdr:col>73</xdr:col>
                    <xdr:colOff>95250</xdr:colOff>
                    <xdr:row>13</xdr:row>
                    <xdr:rowOff>0</xdr:rowOff>
                  </from>
                  <to>
                    <xdr:col>78</xdr:col>
                    <xdr:colOff>107950</xdr:colOff>
                    <xdr:row>14</xdr:row>
                    <xdr:rowOff>0</xdr:rowOff>
                  </to>
                </anchor>
              </controlPr>
            </control>
          </mc:Choice>
        </mc:AlternateContent>
        <mc:AlternateContent xmlns:mc="http://schemas.openxmlformats.org/markup-compatibility/2006">
          <mc:Choice Requires="x14">
            <control shapeId="1076" r:id="rId46" name="Check Box 52">
              <controlPr defaultSize="0" print="0" autoFill="0" autoLine="0" autoPict="0">
                <anchor moveWithCells="1">
                  <from>
                    <xdr:col>64</xdr:col>
                    <xdr:colOff>95250</xdr:colOff>
                    <xdr:row>15</xdr:row>
                    <xdr:rowOff>6350</xdr:rowOff>
                  </from>
                  <to>
                    <xdr:col>70</xdr:col>
                    <xdr:colOff>82550</xdr:colOff>
                    <xdr:row>16</xdr:row>
                    <xdr:rowOff>0</xdr:rowOff>
                  </to>
                </anchor>
              </controlPr>
            </control>
          </mc:Choice>
        </mc:AlternateContent>
        <mc:AlternateContent xmlns:mc="http://schemas.openxmlformats.org/markup-compatibility/2006">
          <mc:Choice Requires="x14">
            <control shapeId="1077" r:id="rId47" name="Check Box 53">
              <controlPr defaultSize="0" print="0" autoFill="0" autoLine="0" autoPict="0">
                <anchor moveWithCells="1">
                  <from>
                    <xdr:col>72</xdr:col>
                    <xdr:colOff>95250</xdr:colOff>
                    <xdr:row>15</xdr:row>
                    <xdr:rowOff>0</xdr:rowOff>
                  </from>
                  <to>
                    <xdr:col>81</xdr:col>
                    <xdr:colOff>50800</xdr:colOff>
                    <xdr:row>16</xdr:row>
                    <xdr:rowOff>0</xdr:rowOff>
                  </to>
                </anchor>
              </controlPr>
            </control>
          </mc:Choice>
        </mc:AlternateContent>
        <mc:AlternateContent xmlns:mc="http://schemas.openxmlformats.org/markup-compatibility/2006">
          <mc:Choice Requires="x14">
            <control shapeId="1078" r:id="rId48" name="Check Box 54">
              <controlPr defaultSize="0" print="0" autoFill="0" autoLine="0" autoPict="0">
                <anchor moveWithCells="1">
                  <from>
                    <xdr:col>81</xdr:col>
                    <xdr:colOff>95250</xdr:colOff>
                    <xdr:row>14</xdr:row>
                    <xdr:rowOff>171450</xdr:rowOff>
                  </from>
                  <to>
                    <xdr:col>86</xdr:col>
                    <xdr:colOff>50800</xdr:colOff>
                    <xdr:row>16</xdr:row>
                    <xdr:rowOff>0</xdr:rowOff>
                  </to>
                </anchor>
              </controlPr>
            </control>
          </mc:Choice>
        </mc:AlternateContent>
        <mc:AlternateContent xmlns:mc="http://schemas.openxmlformats.org/markup-compatibility/2006">
          <mc:Choice Requires="x14">
            <control shapeId="1079" r:id="rId49" name="Check Box 55">
              <controlPr defaultSize="0" print="0" autoFill="0" autoLine="0" autoPict="0">
                <anchor moveWithCells="1">
                  <from>
                    <xdr:col>88</xdr:col>
                    <xdr:colOff>95250</xdr:colOff>
                    <xdr:row>15</xdr:row>
                    <xdr:rowOff>0</xdr:rowOff>
                  </from>
                  <to>
                    <xdr:col>94</xdr:col>
                    <xdr:colOff>31750</xdr:colOff>
                    <xdr:row>16</xdr:row>
                    <xdr:rowOff>0</xdr:rowOff>
                  </to>
                </anchor>
              </controlPr>
            </control>
          </mc:Choice>
        </mc:AlternateContent>
        <mc:AlternateContent xmlns:mc="http://schemas.openxmlformats.org/markup-compatibility/2006">
          <mc:Choice Requires="x14">
            <control shapeId="1080" r:id="rId50" name="Check Box 56">
              <controlPr defaultSize="0" print="0" autoFill="0" autoLine="0" autoPict="0">
                <anchor moveWithCells="1">
                  <from>
                    <xdr:col>64</xdr:col>
                    <xdr:colOff>95250</xdr:colOff>
                    <xdr:row>17</xdr:row>
                    <xdr:rowOff>0</xdr:rowOff>
                  </from>
                  <to>
                    <xdr:col>69</xdr:col>
                    <xdr:colOff>38100</xdr:colOff>
                    <xdr:row>18</xdr:row>
                    <xdr:rowOff>0</xdr:rowOff>
                  </to>
                </anchor>
              </controlPr>
            </control>
          </mc:Choice>
        </mc:AlternateContent>
        <mc:AlternateContent xmlns:mc="http://schemas.openxmlformats.org/markup-compatibility/2006">
          <mc:Choice Requires="x14">
            <control shapeId="1081" r:id="rId51" name="Check Box 57">
              <controlPr defaultSize="0" print="0" autoFill="0" autoLine="0" autoPict="0">
                <anchor moveWithCells="1">
                  <from>
                    <xdr:col>72</xdr:col>
                    <xdr:colOff>95250</xdr:colOff>
                    <xdr:row>17</xdr:row>
                    <xdr:rowOff>0</xdr:rowOff>
                  </from>
                  <to>
                    <xdr:col>77</xdr:col>
                    <xdr:colOff>50800</xdr:colOff>
                    <xdr:row>18</xdr:row>
                    <xdr:rowOff>0</xdr:rowOff>
                  </to>
                </anchor>
              </controlPr>
            </control>
          </mc:Choice>
        </mc:AlternateContent>
        <mc:AlternateContent xmlns:mc="http://schemas.openxmlformats.org/markup-compatibility/2006">
          <mc:Choice Requires="x14">
            <control shapeId="1082" r:id="rId52" name="Check Box 58">
              <controlPr defaultSize="0" print="0" autoFill="0" autoLine="0" autoPict="0">
                <anchor moveWithCells="1">
                  <from>
                    <xdr:col>81</xdr:col>
                    <xdr:colOff>95250</xdr:colOff>
                    <xdr:row>16</xdr:row>
                    <xdr:rowOff>158750</xdr:rowOff>
                  </from>
                  <to>
                    <xdr:col>86</xdr:col>
                    <xdr:colOff>38100</xdr:colOff>
                    <xdr:row>18</xdr:row>
                    <xdr:rowOff>0</xdr:rowOff>
                  </to>
                </anchor>
              </controlPr>
            </control>
          </mc:Choice>
        </mc:AlternateContent>
        <mc:AlternateContent xmlns:mc="http://schemas.openxmlformats.org/markup-compatibility/2006">
          <mc:Choice Requires="x14">
            <control shapeId="1083" r:id="rId53" name="Check Box 59">
              <controlPr defaultSize="0" print="0" autoFill="0" autoLine="0" autoPict="0">
                <anchor moveWithCells="1">
                  <from>
                    <xdr:col>88</xdr:col>
                    <xdr:colOff>95250</xdr:colOff>
                    <xdr:row>16</xdr:row>
                    <xdr:rowOff>171450</xdr:rowOff>
                  </from>
                  <to>
                    <xdr:col>94</xdr:col>
                    <xdr:colOff>12700</xdr:colOff>
                    <xdr:row>18</xdr:row>
                    <xdr:rowOff>0</xdr:rowOff>
                  </to>
                </anchor>
              </controlPr>
            </control>
          </mc:Choice>
        </mc:AlternateContent>
        <mc:AlternateContent xmlns:mc="http://schemas.openxmlformats.org/markup-compatibility/2006">
          <mc:Choice Requires="x14">
            <control shapeId="1084" r:id="rId54" name="Check Box 60">
              <controlPr defaultSize="0" print="0" autoFill="0" autoLine="0" autoPict="0">
                <anchor moveWithCells="1">
                  <from>
                    <xdr:col>64</xdr:col>
                    <xdr:colOff>95250</xdr:colOff>
                    <xdr:row>19</xdr:row>
                    <xdr:rowOff>0</xdr:rowOff>
                  </from>
                  <to>
                    <xdr:col>73</xdr:col>
                    <xdr:colOff>63500</xdr:colOff>
                    <xdr:row>20</xdr:row>
                    <xdr:rowOff>0</xdr:rowOff>
                  </to>
                </anchor>
              </controlPr>
            </control>
          </mc:Choice>
        </mc:AlternateContent>
        <mc:AlternateContent xmlns:mc="http://schemas.openxmlformats.org/markup-compatibility/2006">
          <mc:Choice Requires="x14">
            <control shapeId="1085" r:id="rId55" name="Check Box 61">
              <controlPr defaultSize="0" print="0" autoFill="0" autoLine="0" autoPict="0">
                <anchor moveWithCells="1">
                  <from>
                    <xdr:col>73</xdr:col>
                    <xdr:colOff>95250</xdr:colOff>
                    <xdr:row>19</xdr:row>
                    <xdr:rowOff>0</xdr:rowOff>
                  </from>
                  <to>
                    <xdr:col>80</xdr:col>
                    <xdr:colOff>38100</xdr:colOff>
                    <xdr:row>20</xdr:row>
                    <xdr:rowOff>0</xdr:rowOff>
                  </to>
                </anchor>
              </controlPr>
            </control>
          </mc:Choice>
        </mc:AlternateContent>
        <mc:AlternateContent xmlns:mc="http://schemas.openxmlformats.org/markup-compatibility/2006">
          <mc:Choice Requires="x14">
            <control shapeId="1086" r:id="rId56" name="Check Box 62">
              <controlPr defaultSize="0" print="0" autoFill="0" autoLine="0" autoPict="0">
                <anchor moveWithCells="1">
                  <from>
                    <xdr:col>81</xdr:col>
                    <xdr:colOff>95250</xdr:colOff>
                    <xdr:row>18</xdr:row>
                    <xdr:rowOff>158750</xdr:rowOff>
                  </from>
                  <to>
                    <xdr:col>88</xdr:col>
                    <xdr:colOff>38100</xdr:colOff>
                    <xdr:row>20</xdr:row>
                    <xdr:rowOff>0</xdr:rowOff>
                  </to>
                </anchor>
              </controlPr>
            </control>
          </mc:Choice>
        </mc:AlternateContent>
        <mc:AlternateContent xmlns:mc="http://schemas.openxmlformats.org/markup-compatibility/2006">
          <mc:Choice Requires="x14">
            <control shapeId="1087" r:id="rId57" name="Check Box 63">
              <controlPr defaultSize="0" print="0" autoFill="0" autoLine="0" autoPict="0">
                <anchor moveWithCells="1">
                  <from>
                    <xdr:col>64</xdr:col>
                    <xdr:colOff>95250</xdr:colOff>
                    <xdr:row>20</xdr:row>
                    <xdr:rowOff>12700</xdr:rowOff>
                  </from>
                  <to>
                    <xdr:col>69</xdr:col>
                    <xdr:colOff>107950</xdr:colOff>
                    <xdr:row>21</xdr:row>
                    <xdr:rowOff>0</xdr:rowOff>
                  </to>
                </anchor>
              </controlPr>
            </control>
          </mc:Choice>
        </mc:AlternateContent>
        <mc:AlternateContent xmlns:mc="http://schemas.openxmlformats.org/markup-compatibility/2006">
          <mc:Choice Requires="x14">
            <control shapeId="1088" r:id="rId58" name="Check Box 64">
              <controlPr defaultSize="0" print="0" autoFill="0" autoLine="0" autoPict="0">
                <anchor moveWithCells="1">
                  <from>
                    <xdr:col>64</xdr:col>
                    <xdr:colOff>95250</xdr:colOff>
                    <xdr:row>22</xdr:row>
                    <xdr:rowOff>0</xdr:rowOff>
                  </from>
                  <to>
                    <xdr:col>69</xdr:col>
                    <xdr:colOff>31750</xdr:colOff>
                    <xdr:row>23</xdr:row>
                    <xdr:rowOff>12700</xdr:rowOff>
                  </to>
                </anchor>
              </controlPr>
            </control>
          </mc:Choice>
        </mc:AlternateContent>
        <mc:AlternateContent xmlns:mc="http://schemas.openxmlformats.org/markup-compatibility/2006">
          <mc:Choice Requires="x14">
            <control shapeId="1089" r:id="rId59" name="Check Box 65">
              <controlPr defaultSize="0" print="0" autoFill="0" autoLine="0" autoPict="0">
                <anchor moveWithCells="1">
                  <from>
                    <xdr:col>72</xdr:col>
                    <xdr:colOff>95250</xdr:colOff>
                    <xdr:row>22</xdr:row>
                    <xdr:rowOff>6350</xdr:rowOff>
                  </from>
                  <to>
                    <xdr:col>77</xdr:col>
                    <xdr:colOff>12700</xdr:colOff>
                    <xdr:row>23</xdr:row>
                    <xdr:rowOff>12700</xdr:rowOff>
                  </to>
                </anchor>
              </controlPr>
            </control>
          </mc:Choice>
        </mc:AlternateContent>
        <mc:AlternateContent xmlns:mc="http://schemas.openxmlformats.org/markup-compatibility/2006">
          <mc:Choice Requires="x14">
            <control shapeId="1090" r:id="rId60" name="Check Box 66">
              <controlPr defaultSize="0" print="0" autoFill="0" autoLine="0" autoPict="0">
                <anchor moveWithCells="1">
                  <from>
                    <xdr:col>81</xdr:col>
                    <xdr:colOff>95250</xdr:colOff>
                    <xdr:row>22</xdr:row>
                    <xdr:rowOff>0</xdr:rowOff>
                  </from>
                  <to>
                    <xdr:col>88</xdr:col>
                    <xdr:colOff>38100</xdr:colOff>
                    <xdr:row>23</xdr:row>
                    <xdr:rowOff>0</xdr:rowOff>
                  </to>
                </anchor>
              </controlPr>
            </control>
          </mc:Choice>
        </mc:AlternateContent>
        <mc:AlternateContent xmlns:mc="http://schemas.openxmlformats.org/markup-compatibility/2006">
          <mc:Choice Requires="x14">
            <control shapeId="1091" r:id="rId61" name="Check Box 67">
              <controlPr defaultSize="0" print="0" autoFill="0" autoLine="0" autoPict="0">
                <anchor moveWithCells="1">
                  <from>
                    <xdr:col>88</xdr:col>
                    <xdr:colOff>95250</xdr:colOff>
                    <xdr:row>21</xdr:row>
                    <xdr:rowOff>158750</xdr:rowOff>
                  </from>
                  <to>
                    <xdr:col>94</xdr:col>
                    <xdr:colOff>12700</xdr:colOff>
                    <xdr:row>23</xdr:row>
                    <xdr:rowOff>0</xdr:rowOff>
                  </to>
                </anchor>
              </controlPr>
            </control>
          </mc:Choice>
        </mc:AlternateContent>
        <mc:AlternateContent xmlns:mc="http://schemas.openxmlformats.org/markup-compatibility/2006">
          <mc:Choice Requires="x14">
            <control shapeId="1092" r:id="rId62" name="Check Box 68">
              <controlPr defaultSize="0" print="0" autoFill="0" autoLine="0" autoPict="0">
                <anchor moveWithCells="1">
                  <from>
                    <xdr:col>64</xdr:col>
                    <xdr:colOff>95250</xdr:colOff>
                    <xdr:row>23</xdr:row>
                    <xdr:rowOff>171450</xdr:rowOff>
                  </from>
                  <to>
                    <xdr:col>74</xdr:col>
                    <xdr:colOff>31750</xdr:colOff>
                    <xdr:row>25</xdr:row>
                    <xdr:rowOff>0</xdr:rowOff>
                  </to>
                </anchor>
              </controlPr>
            </control>
          </mc:Choice>
        </mc:AlternateContent>
        <mc:AlternateContent xmlns:mc="http://schemas.openxmlformats.org/markup-compatibility/2006">
          <mc:Choice Requires="x14">
            <control shapeId="1093" r:id="rId63" name="Check Box 69">
              <controlPr defaultSize="0" print="0" autoFill="0" autoLine="0" autoPict="0">
                <anchor moveWithCells="1">
                  <from>
                    <xdr:col>76</xdr:col>
                    <xdr:colOff>95250</xdr:colOff>
                    <xdr:row>24</xdr:row>
                    <xdr:rowOff>0</xdr:rowOff>
                  </from>
                  <to>
                    <xdr:col>87</xdr:col>
                    <xdr:colOff>88900</xdr:colOff>
                    <xdr:row>25</xdr:row>
                    <xdr:rowOff>0</xdr:rowOff>
                  </to>
                </anchor>
              </controlPr>
            </control>
          </mc:Choice>
        </mc:AlternateContent>
        <mc:AlternateContent xmlns:mc="http://schemas.openxmlformats.org/markup-compatibility/2006">
          <mc:Choice Requires="x14">
            <control shapeId="1094" r:id="rId64" name="Check Box 70">
              <controlPr defaultSize="0" print="0" autoFill="0" autoLine="0" autoPict="0">
                <anchor moveWithCells="1">
                  <from>
                    <xdr:col>88</xdr:col>
                    <xdr:colOff>95250</xdr:colOff>
                    <xdr:row>23</xdr:row>
                    <xdr:rowOff>165100</xdr:rowOff>
                  </from>
                  <to>
                    <xdr:col>95</xdr:col>
                    <xdr:colOff>82550</xdr:colOff>
                    <xdr:row>24</xdr:row>
                    <xdr:rowOff>139700</xdr:rowOff>
                  </to>
                </anchor>
              </controlPr>
            </control>
          </mc:Choice>
        </mc:AlternateContent>
        <mc:AlternateContent xmlns:mc="http://schemas.openxmlformats.org/markup-compatibility/2006">
          <mc:Choice Requires="x14">
            <control shapeId="1095" r:id="rId65" name="Check Box 71">
              <controlPr defaultSize="0" print="0" autoFill="0" autoLine="0" autoPict="0">
                <anchor moveWithCells="1">
                  <from>
                    <xdr:col>64</xdr:col>
                    <xdr:colOff>95250</xdr:colOff>
                    <xdr:row>26</xdr:row>
                    <xdr:rowOff>19050</xdr:rowOff>
                  </from>
                  <to>
                    <xdr:col>72</xdr:col>
                    <xdr:colOff>82550</xdr:colOff>
                    <xdr:row>27</xdr:row>
                    <xdr:rowOff>0</xdr:rowOff>
                  </to>
                </anchor>
              </controlPr>
            </control>
          </mc:Choice>
        </mc:AlternateContent>
        <mc:AlternateContent xmlns:mc="http://schemas.openxmlformats.org/markup-compatibility/2006">
          <mc:Choice Requires="x14">
            <control shapeId="1096" r:id="rId66" name="Check Box 72">
              <controlPr defaultSize="0" print="0" autoFill="0" autoLine="0" autoPict="0">
                <anchor moveWithCells="1">
                  <from>
                    <xdr:col>64</xdr:col>
                    <xdr:colOff>95250</xdr:colOff>
                    <xdr:row>25</xdr:row>
                    <xdr:rowOff>19050</xdr:rowOff>
                  </from>
                  <to>
                    <xdr:col>77</xdr:col>
                    <xdr:colOff>31750</xdr:colOff>
                    <xdr:row>26</xdr:row>
                    <xdr:rowOff>0</xdr:rowOff>
                  </to>
                </anchor>
              </controlPr>
            </control>
          </mc:Choice>
        </mc:AlternateContent>
        <mc:AlternateContent xmlns:mc="http://schemas.openxmlformats.org/markup-compatibility/2006">
          <mc:Choice Requires="x14">
            <control shapeId="1097" r:id="rId67" name="Check Box 73">
              <controlPr defaultSize="0" print="0" autoFill="0" autoLine="0" autoPict="0">
                <anchor moveWithCells="1">
                  <from>
                    <xdr:col>78</xdr:col>
                    <xdr:colOff>95250</xdr:colOff>
                    <xdr:row>25</xdr:row>
                    <xdr:rowOff>0</xdr:rowOff>
                  </from>
                  <to>
                    <xdr:col>85</xdr:col>
                    <xdr:colOff>107950</xdr:colOff>
                    <xdr:row>26</xdr:row>
                    <xdr:rowOff>12700</xdr:rowOff>
                  </to>
                </anchor>
              </controlPr>
            </control>
          </mc:Choice>
        </mc:AlternateContent>
        <mc:AlternateContent xmlns:mc="http://schemas.openxmlformats.org/markup-compatibility/2006">
          <mc:Choice Requires="x14">
            <control shapeId="1098" r:id="rId68" name="Check Box 74">
              <controlPr defaultSize="0" print="0" autoFill="0" autoLine="0" autoPict="0">
                <anchor moveWithCells="1">
                  <from>
                    <xdr:col>88</xdr:col>
                    <xdr:colOff>95250</xdr:colOff>
                    <xdr:row>25</xdr:row>
                    <xdr:rowOff>0</xdr:rowOff>
                  </from>
                  <to>
                    <xdr:col>94</xdr:col>
                    <xdr:colOff>82550</xdr:colOff>
                    <xdr:row>26</xdr:row>
                    <xdr:rowOff>0</xdr:rowOff>
                  </to>
                </anchor>
              </controlPr>
            </control>
          </mc:Choice>
        </mc:AlternateContent>
        <mc:AlternateContent xmlns:mc="http://schemas.openxmlformats.org/markup-compatibility/2006">
          <mc:Choice Requires="x14">
            <control shapeId="1099" r:id="rId69" name="Check Box 75">
              <controlPr defaultSize="0" print="0" autoFill="0" autoLine="0" autoPict="0">
                <anchor moveWithCells="1">
                  <from>
                    <xdr:col>96</xdr:col>
                    <xdr:colOff>95250</xdr:colOff>
                    <xdr:row>25</xdr:row>
                    <xdr:rowOff>12700</xdr:rowOff>
                  </from>
                  <to>
                    <xdr:col>104</xdr:col>
                    <xdr:colOff>31750</xdr:colOff>
                    <xdr:row>26</xdr:row>
                    <xdr:rowOff>0</xdr:rowOff>
                  </to>
                </anchor>
              </controlPr>
            </control>
          </mc:Choice>
        </mc:AlternateContent>
        <mc:AlternateContent xmlns:mc="http://schemas.openxmlformats.org/markup-compatibility/2006">
          <mc:Choice Requires="x14">
            <control shapeId="1100" r:id="rId70" name="Check Box 76">
              <controlPr defaultSize="0" print="0" autoFill="0" autoLine="0" autoPict="0">
                <anchor moveWithCells="1">
                  <from>
                    <xdr:col>76</xdr:col>
                    <xdr:colOff>95250</xdr:colOff>
                    <xdr:row>26</xdr:row>
                    <xdr:rowOff>0</xdr:rowOff>
                  </from>
                  <to>
                    <xdr:col>85</xdr:col>
                    <xdr:colOff>0</xdr:colOff>
                    <xdr:row>27</xdr:row>
                    <xdr:rowOff>12700</xdr:rowOff>
                  </to>
                </anchor>
              </controlPr>
            </control>
          </mc:Choice>
        </mc:AlternateContent>
        <mc:AlternateContent xmlns:mc="http://schemas.openxmlformats.org/markup-compatibility/2006">
          <mc:Choice Requires="x14">
            <control shapeId="1101" r:id="rId71" name="Check Box 77">
              <controlPr defaultSize="0" print="0" autoFill="0" autoLine="0" autoPict="0">
                <anchor moveWithCells="1">
                  <from>
                    <xdr:col>88</xdr:col>
                    <xdr:colOff>95250</xdr:colOff>
                    <xdr:row>26</xdr:row>
                    <xdr:rowOff>12700</xdr:rowOff>
                  </from>
                  <to>
                    <xdr:col>94</xdr:col>
                    <xdr:colOff>82550</xdr:colOff>
                    <xdr:row>27</xdr:row>
                    <xdr:rowOff>12700</xdr:rowOff>
                  </to>
                </anchor>
              </controlPr>
            </control>
          </mc:Choice>
        </mc:AlternateContent>
        <mc:AlternateContent xmlns:mc="http://schemas.openxmlformats.org/markup-compatibility/2006">
          <mc:Choice Requires="x14">
            <control shapeId="1102" r:id="rId72" name="Check Box 78">
              <controlPr defaultSize="0" print="0" autoFill="0" autoLine="0" autoPict="0">
                <anchor moveWithCells="1">
                  <from>
                    <xdr:col>82</xdr:col>
                    <xdr:colOff>0</xdr:colOff>
                    <xdr:row>38</xdr:row>
                    <xdr:rowOff>0</xdr:rowOff>
                  </from>
                  <to>
                    <xdr:col>85</xdr:col>
                    <xdr:colOff>19050</xdr:colOff>
                    <xdr:row>39</xdr:row>
                    <xdr:rowOff>0</xdr:rowOff>
                  </to>
                </anchor>
              </controlPr>
            </control>
          </mc:Choice>
        </mc:AlternateContent>
        <mc:AlternateContent xmlns:mc="http://schemas.openxmlformats.org/markup-compatibility/2006">
          <mc:Choice Requires="x14">
            <control shapeId="1103" r:id="rId73" name="Check Box 79">
              <controlPr defaultSize="0" print="0" autoFill="0" autoLine="0" autoPict="0">
                <anchor moveWithCells="1">
                  <from>
                    <xdr:col>82</xdr:col>
                    <xdr:colOff>0</xdr:colOff>
                    <xdr:row>39</xdr:row>
                    <xdr:rowOff>0</xdr:rowOff>
                  </from>
                  <to>
                    <xdr:col>85</xdr:col>
                    <xdr:colOff>31750</xdr:colOff>
                    <xdr:row>40</xdr:row>
                    <xdr:rowOff>0</xdr:rowOff>
                  </to>
                </anchor>
              </controlPr>
            </control>
          </mc:Choice>
        </mc:AlternateContent>
        <mc:AlternateContent xmlns:mc="http://schemas.openxmlformats.org/markup-compatibility/2006">
          <mc:Choice Requires="x14">
            <control shapeId="1104" r:id="rId74" name="Check Box 80">
              <controlPr defaultSize="0" print="0" autoFill="0" autoLine="0" autoPict="0">
                <anchor moveWithCells="1">
                  <from>
                    <xdr:col>82</xdr:col>
                    <xdr:colOff>0</xdr:colOff>
                    <xdr:row>40</xdr:row>
                    <xdr:rowOff>0</xdr:rowOff>
                  </from>
                  <to>
                    <xdr:col>85</xdr:col>
                    <xdr:colOff>31750</xdr:colOff>
                    <xdr:row>41</xdr:row>
                    <xdr:rowOff>0</xdr:rowOff>
                  </to>
                </anchor>
              </controlPr>
            </control>
          </mc:Choice>
        </mc:AlternateContent>
        <mc:AlternateContent xmlns:mc="http://schemas.openxmlformats.org/markup-compatibility/2006">
          <mc:Choice Requires="x14">
            <control shapeId="1105" r:id="rId75" name="Check Box 81">
              <controlPr defaultSize="0" print="0" autoFill="0" autoLine="0" autoPict="0">
                <anchor moveWithCells="1">
                  <from>
                    <xdr:col>82</xdr:col>
                    <xdr:colOff>0</xdr:colOff>
                    <xdr:row>41</xdr:row>
                    <xdr:rowOff>0</xdr:rowOff>
                  </from>
                  <to>
                    <xdr:col>85</xdr:col>
                    <xdr:colOff>0</xdr:colOff>
                    <xdr:row>42</xdr:row>
                    <xdr:rowOff>0</xdr:rowOff>
                  </to>
                </anchor>
              </controlPr>
            </control>
          </mc:Choice>
        </mc:AlternateContent>
        <mc:AlternateContent xmlns:mc="http://schemas.openxmlformats.org/markup-compatibility/2006">
          <mc:Choice Requires="x14">
            <control shapeId="1106" r:id="rId76" name="Check Box 82">
              <controlPr defaultSize="0" print="0" autoFill="0" autoLine="0" autoPict="0">
                <anchor moveWithCells="1">
                  <from>
                    <xdr:col>63</xdr:col>
                    <xdr:colOff>95250</xdr:colOff>
                    <xdr:row>46</xdr:row>
                    <xdr:rowOff>0</xdr:rowOff>
                  </from>
                  <to>
                    <xdr:col>69</xdr:col>
                    <xdr:colOff>82550</xdr:colOff>
                    <xdr:row>47</xdr:row>
                    <xdr:rowOff>0</xdr:rowOff>
                  </to>
                </anchor>
              </controlPr>
            </control>
          </mc:Choice>
        </mc:AlternateContent>
        <mc:AlternateContent xmlns:mc="http://schemas.openxmlformats.org/markup-compatibility/2006">
          <mc:Choice Requires="x14">
            <control shapeId="1107" r:id="rId77" name="Check Box 83">
              <controlPr defaultSize="0" print="0" autoFill="0" autoLine="0" autoPict="0">
                <anchor moveWithCells="1">
                  <from>
                    <xdr:col>71</xdr:col>
                    <xdr:colOff>95250</xdr:colOff>
                    <xdr:row>46</xdr:row>
                    <xdr:rowOff>0</xdr:rowOff>
                  </from>
                  <to>
                    <xdr:col>76</xdr:col>
                    <xdr:colOff>50800</xdr:colOff>
                    <xdr:row>47</xdr:row>
                    <xdr:rowOff>0</xdr:rowOff>
                  </to>
                </anchor>
              </controlPr>
            </control>
          </mc:Choice>
        </mc:AlternateContent>
        <mc:AlternateContent xmlns:mc="http://schemas.openxmlformats.org/markup-compatibility/2006">
          <mc:Choice Requires="x14">
            <control shapeId="1108" r:id="rId78" name="Check Box 84">
              <controlPr defaultSize="0" print="0" autoFill="0" autoLine="0" autoPict="0">
                <anchor moveWithCells="1">
                  <from>
                    <xdr:col>81</xdr:col>
                    <xdr:colOff>19050</xdr:colOff>
                    <xdr:row>45</xdr:row>
                    <xdr:rowOff>146050</xdr:rowOff>
                  </from>
                  <to>
                    <xdr:col>84</xdr:col>
                    <xdr:colOff>88900</xdr:colOff>
                    <xdr:row>47</xdr:row>
                    <xdr:rowOff>31750</xdr:rowOff>
                  </to>
                </anchor>
              </controlPr>
            </control>
          </mc:Choice>
        </mc:AlternateContent>
        <mc:AlternateContent xmlns:mc="http://schemas.openxmlformats.org/markup-compatibility/2006">
          <mc:Choice Requires="x14">
            <control shapeId="1109" r:id="rId79" name="Check Box 85">
              <controlPr defaultSize="0" print="0" autoFill="0" autoLine="0" autoPict="0">
                <anchor moveWithCells="1">
                  <from>
                    <xdr:col>86</xdr:col>
                    <xdr:colOff>6350</xdr:colOff>
                    <xdr:row>45</xdr:row>
                    <xdr:rowOff>146050</xdr:rowOff>
                  </from>
                  <to>
                    <xdr:col>89</xdr:col>
                    <xdr:colOff>82550</xdr:colOff>
                    <xdr:row>47</xdr:row>
                    <xdr:rowOff>31750</xdr:rowOff>
                  </to>
                </anchor>
              </controlPr>
            </control>
          </mc:Choice>
        </mc:AlternateContent>
        <mc:AlternateContent xmlns:mc="http://schemas.openxmlformats.org/markup-compatibility/2006">
          <mc:Choice Requires="x14">
            <control shapeId="1110" r:id="rId80" name="Check Box 86">
              <controlPr defaultSize="0" print="0" autoFill="0" autoLine="0" autoPict="0">
                <anchor moveWithCells="1">
                  <from>
                    <xdr:col>91</xdr:col>
                    <xdr:colOff>95250</xdr:colOff>
                    <xdr:row>46</xdr:row>
                    <xdr:rowOff>0</xdr:rowOff>
                  </from>
                  <to>
                    <xdr:col>98</xdr:col>
                    <xdr:colOff>63500</xdr:colOff>
                    <xdr:row>47</xdr:row>
                    <xdr:rowOff>0</xdr:rowOff>
                  </to>
                </anchor>
              </controlPr>
            </control>
          </mc:Choice>
        </mc:AlternateContent>
        <mc:AlternateContent xmlns:mc="http://schemas.openxmlformats.org/markup-compatibility/2006">
          <mc:Choice Requires="x14">
            <control shapeId="1111" r:id="rId81" name="Check Box 87">
              <controlPr defaultSize="0" print="0" autoFill="0" autoLine="0" autoPict="0">
                <anchor moveWithCells="1">
                  <from>
                    <xdr:col>91</xdr:col>
                    <xdr:colOff>95250</xdr:colOff>
                    <xdr:row>47</xdr:row>
                    <xdr:rowOff>0</xdr:rowOff>
                  </from>
                  <to>
                    <xdr:col>102</xdr:col>
                    <xdr:colOff>63500</xdr:colOff>
                    <xdr:row>48</xdr:row>
                    <xdr:rowOff>0</xdr:rowOff>
                  </to>
                </anchor>
              </controlPr>
            </control>
          </mc:Choice>
        </mc:AlternateContent>
        <mc:AlternateContent xmlns:mc="http://schemas.openxmlformats.org/markup-compatibility/2006">
          <mc:Choice Requires="x14">
            <control shapeId="1112" r:id="rId82" name="Check Box 88">
              <controlPr defaultSize="0" print="0" autoFill="0" autoLine="0" autoPict="0">
                <anchor moveWithCells="1">
                  <from>
                    <xdr:col>77</xdr:col>
                    <xdr:colOff>95250</xdr:colOff>
                    <xdr:row>47</xdr:row>
                    <xdr:rowOff>0</xdr:rowOff>
                  </from>
                  <to>
                    <xdr:col>85</xdr:col>
                    <xdr:colOff>0</xdr:colOff>
                    <xdr:row>48</xdr:row>
                    <xdr:rowOff>0</xdr:rowOff>
                  </to>
                </anchor>
              </controlPr>
            </control>
          </mc:Choice>
        </mc:AlternateContent>
        <mc:AlternateContent xmlns:mc="http://schemas.openxmlformats.org/markup-compatibility/2006">
          <mc:Choice Requires="x14">
            <control shapeId="1113" r:id="rId83" name="Check Box 89">
              <controlPr defaultSize="0" print="0" autoFill="0" autoLine="0" autoPict="0">
                <anchor moveWithCells="1">
                  <from>
                    <xdr:col>63</xdr:col>
                    <xdr:colOff>95250</xdr:colOff>
                    <xdr:row>46</xdr:row>
                    <xdr:rowOff>165100</xdr:rowOff>
                  </from>
                  <to>
                    <xdr:col>70</xdr:col>
                    <xdr:colOff>38100</xdr:colOff>
                    <xdr:row>48</xdr:row>
                    <xdr:rowOff>0</xdr:rowOff>
                  </to>
                </anchor>
              </controlPr>
            </control>
          </mc:Choice>
        </mc:AlternateContent>
        <mc:AlternateContent xmlns:mc="http://schemas.openxmlformats.org/markup-compatibility/2006">
          <mc:Choice Requires="x14">
            <control shapeId="1114" r:id="rId84" name="Check Box 90">
              <controlPr defaultSize="0" print="0" autoFill="0" autoLine="0" autoPict="0">
                <anchor moveWithCells="1">
                  <from>
                    <xdr:col>63</xdr:col>
                    <xdr:colOff>95250</xdr:colOff>
                    <xdr:row>48</xdr:row>
                    <xdr:rowOff>6350</xdr:rowOff>
                  </from>
                  <to>
                    <xdr:col>76</xdr:col>
                    <xdr:colOff>63500</xdr:colOff>
                    <xdr:row>49</xdr:row>
                    <xdr:rowOff>0</xdr:rowOff>
                  </to>
                </anchor>
              </controlPr>
            </control>
          </mc:Choice>
        </mc:AlternateContent>
        <mc:AlternateContent xmlns:mc="http://schemas.openxmlformats.org/markup-compatibility/2006">
          <mc:Choice Requires="x14">
            <control shapeId="1115" r:id="rId85" name="Check Box 91">
              <controlPr defaultSize="0" print="0" autoFill="0" autoLine="0" autoPict="0">
                <anchor moveWithCells="1">
                  <from>
                    <xdr:col>63</xdr:col>
                    <xdr:colOff>95250</xdr:colOff>
                    <xdr:row>49</xdr:row>
                    <xdr:rowOff>6350</xdr:rowOff>
                  </from>
                  <to>
                    <xdr:col>71</xdr:col>
                    <xdr:colOff>63500</xdr:colOff>
                    <xdr:row>50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入院届</vt:lpstr>
      <vt:lpstr>入院届!Print_Area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0005346</dc:creator>
  <cp:lastModifiedBy>0005346</cp:lastModifiedBy>
  <cp:lastPrinted>2026-07-11T02:22:21Z</cp:lastPrinted>
  <dcterms:created xsi:type="dcterms:W3CDTF">2026-06-07T00:08:52Z</dcterms:created>
  <dcterms:modified xsi:type="dcterms:W3CDTF">2026-07-31T04:48:20Z</dcterms:modified>
</cp:coreProperties>
</file>