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202300"/>
  <mc:AlternateContent xmlns:mc="http://schemas.openxmlformats.org/markup-compatibility/2006">
    <mc:Choice Requires="x15">
      <x15ac:absPath xmlns:x15ac="http://schemas.microsoft.com/office/spreadsheetml/2010/11/ac" url="\\NFSVNAS01\share\保健医療部\総合精神保健福祉センター\精神医療審査会進達用\中部保健所\沖リハ様式\"/>
    </mc:Choice>
  </mc:AlternateContent>
  <xr:revisionPtr revIDLastSave="0" documentId="13_ncr:1_{120C3233-9443-43F2-B309-256B8522416D}" xr6:coauthVersionLast="47" xr6:coauthVersionMax="47" xr10:uidLastSave="{00000000-0000-0000-0000-000000000000}"/>
  <bookViews>
    <workbookView xWindow="28680" yWindow="-120" windowWidth="29040" windowHeight="15720" xr2:uid="{7B4589D9-0A52-4ED8-8111-FBB48B472551}"/>
  </bookViews>
  <sheets>
    <sheet name="更新届" sheetId="1" r:id="rId1"/>
  </sheets>
  <definedNames>
    <definedName name="_xlnm.Print_Area" localSheetId="0">更新届!$A$1:$DD$66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 i="1" l="1"/>
  <c r="K56" i="1"/>
  <c r="K53" i="1"/>
  <c r="K50" i="1"/>
  <c r="K47" i="1"/>
  <c r="K45" i="1"/>
  <c r="K43" i="1"/>
  <c r="K42" i="1"/>
  <c r="K40" i="1"/>
  <c r="DH80" i="1"/>
  <c r="DH77" i="1"/>
  <c r="DH76" i="1"/>
  <c r="DH75" i="1"/>
  <c r="DH5" i="1"/>
  <c r="DH26" i="1"/>
  <c r="DH38" i="1"/>
  <c r="DH40" i="1"/>
  <c r="DH42" i="1"/>
  <c r="DH51" i="1"/>
  <c r="K37" i="1"/>
  <c r="T37" i="1"/>
  <c r="AC37" i="1"/>
  <c r="AK37" i="1"/>
  <c r="DH19" i="1"/>
  <c r="DH18" i="1"/>
  <c r="DH17" i="1"/>
  <c r="DH14" i="1"/>
  <c r="DH6" i="1"/>
  <c r="DL1" i="1" s="1"/>
  <c r="DH60" i="1"/>
  <c r="DH54" i="1"/>
  <c r="DH53" i="1"/>
  <c r="GZ1" i="1" s="1"/>
  <c r="DH81" i="1" l="1"/>
  <c r="DH78" i="1"/>
  <c r="IS1" i="1"/>
  <c r="IR1" i="1"/>
  <c r="IO1" i="1"/>
  <c r="IN1" i="1"/>
  <c r="IJ1" i="1"/>
  <c r="II1" i="1"/>
  <c r="IG1" i="1"/>
  <c r="IF1" i="1"/>
  <c r="IE1" i="1"/>
  <c r="ID1" i="1"/>
  <c r="IC1" i="1"/>
  <c r="IB1" i="1"/>
  <c r="IA1" i="1"/>
  <c r="HZ1" i="1"/>
  <c r="HY1" i="1"/>
  <c r="HP1" i="1"/>
  <c r="HN1" i="1"/>
  <c r="HM1" i="1"/>
  <c r="HL1" i="1"/>
  <c r="HK1" i="1"/>
  <c r="HJ1" i="1"/>
  <c r="HI1" i="1"/>
  <c r="HH1" i="1"/>
  <c r="HG1" i="1"/>
  <c r="HF1" i="1"/>
  <c r="GP1" i="1"/>
  <c r="GN1" i="1"/>
  <c r="GO1" i="1"/>
  <c r="GM1" i="1"/>
  <c r="GL1" i="1"/>
  <c r="GK1" i="1"/>
  <c r="GJ1" i="1"/>
  <c r="GI1" i="1"/>
  <c r="GH1" i="1"/>
  <c r="GF1" i="1"/>
  <c r="GE1" i="1"/>
  <c r="GD1" i="1"/>
  <c r="FZ1" i="1"/>
  <c r="GA1" i="1"/>
  <c r="FX1" i="1"/>
  <c r="FW1" i="1"/>
  <c r="FV1" i="1"/>
  <c r="FT1" i="1"/>
  <c r="FP1" i="1"/>
  <c r="FS1" i="1"/>
  <c r="FR1" i="1"/>
  <c r="FO1" i="1"/>
  <c r="FN1" i="1"/>
  <c r="FM1" i="1"/>
  <c r="FL1" i="1"/>
  <c r="FK1" i="1"/>
  <c r="FI1" i="1"/>
  <c r="FH1" i="1"/>
  <c r="FG1" i="1"/>
  <c r="FF1" i="1"/>
  <c r="FE1" i="1"/>
  <c r="FD1" i="1"/>
  <c r="FB1" i="1"/>
  <c r="FA1" i="1"/>
  <c r="EZ1" i="1"/>
  <c r="EY1" i="1"/>
  <c r="EX1" i="1"/>
  <c r="EW1" i="1"/>
  <c r="EV1" i="1"/>
  <c r="ET1" i="1"/>
  <c r="ES1" i="1"/>
  <c r="EQ1" i="1"/>
  <c r="EP1" i="1"/>
  <c r="EO1" i="1"/>
  <c r="EN1" i="1"/>
  <c r="EM1" i="1"/>
  <c r="EL1" i="1"/>
  <c r="EJ1" i="1"/>
  <c r="EI1" i="1"/>
  <c r="EH1" i="1"/>
  <c r="EG1" i="1"/>
  <c r="EF1" i="1"/>
  <c r="EE1" i="1"/>
  <c r="ED1" i="1"/>
  <c r="DH24" i="1"/>
  <c r="DH23" i="1"/>
  <c r="DH22" i="1"/>
  <c r="HA1" i="1"/>
  <c r="DH55" i="1"/>
  <c r="HB1" i="1" l="1"/>
  <c r="DH56" i="1"/>
  <c r="DH59" i="1"/>
  <c r="HE1" i="1" s="1"/>
  <c r="DH58" i="1"/>
  <c r="HD1" i="1" s="1"/>
  <c r="DH57" i="1"/>
  <c r="HC1" i="1" s="1"/>
  <c r="DK82" i="1" l="1"/>
  <c r="IT1" i="1" s="1"/>
  <c r="DK79" i="1"/>
  <c r="IP1" i="1" s="1"/>
  <c r="DR73" i="1"/>
  <c r="IH1" i="1" s="1"/>
  <c r="DH48" i="1"/>
  <c r="GV1" i="1" s="1"/>
  <c r="DR61" i="1"/>
  <c r="HO1" i="1" s="1"/>
  <c r="AC64" i="1"/>
  <c r="DO35" i="1"/>
  <c r="FQ1" i="1" s="1"/>
  <c r="DL36" i="1"/>
  <c r="FU1" i="1" s="1"/>
  <c r="DL37" i="1"/>
  <c r="FY1" i="1" s="1"/>
  <c r="DN39" i="1"/>
  <c r="GC1" i="1" s="1"/>
  <c r="DM39" i="1"/>
  <c r="GB1" i="1" s="1"/>
  <c r="DM41" i="1"/>
  <c r="GG1" i="1" s="1"/>
  <c r="M49" i="1"/>
  <c r="DP33" i="1"/>
  <c r="FC1" i="1" s="1"/>
  <c r="DK32" i="1"/>
  <c r="EU1" i="1" s="1"/>
  <c r="M48" i="1"/>
  <c r="DR43" i="1"/>
  <c r="GQ1" i="1" s="1"/>
  <c r="DO34" i="1"/>
  <c r="FJ1" i="1" s="1"/>
  <c r="DL31" i="1"/>
  <c r="ER1" i="1" s="1"/>
  <c r="DL29" i="1"/>
  <c r="EK1" i="1" s="1"/>
  <c r="CM60" i="1"/>
  <c r="CE60" i="1"/>
  <c r="BZ60" i="1"/>
  <c r="IQ1" i="1"/>
  <c r="CM59" i="1"/>
  <c r="CE59" i="1"/>
  <c r="BZ59" i="1"/>
  <c r="IM1" i="1"/>
  <c r="IL1" i="1"/>
  <c r="BM53" i="1"/>
  <c r="BN52" i="1"/>
  <c r="BN51" i="1"/>
  <c r="CQ50" i="1"/>
  <c r="CB50" i="1"/>
  <c r="BN50" i="1"/>
  <c r="CQ49" i="1"/>
  <c r="CJ49" i="1"/>
  <c r="CE49" i="1"/>
  <c r="BV49" i="1"/>
  <c r="BN49" i="1"/>
  <c r="DH67" i="1"/>
  <c r="DH68" i="1" s="1"/>
  <c r="CF44" i="1"/>
  <c r="CF43" i="1"/>
  <c r="CF42" i="1"/>
  <c r="DH62" i="1"/>
  <c r="DH63" i="1" s="1"/>
  <c r="CF41" i="1"/>
  <c r="BN40" i="1"/>
  <c r="BN39" i="1"/>
  <c r="CQ38" i="1"/>
  <c r="CB38" i="1"/>
  <c r="BN38" i="1"/>
  <c r="CQ37" i="1"/>
  <c r="CJ37" i="1"/>
  <c r="CE37" i="1"/>
  <c r="BV37" i="1"/>
  <c r="BN37" i="1"/>
  <c r="DH52" i="1"/>
  <c r="GY1" i="1" s="1"/>
  <c r="CF32" i="1"/>
  <c r="CF31" i="1"/>
  <c r="CF30" i="1"/>
  <c r="DH50" i="1"/>
  <c r="GX1" i="1" s="1"/>
  <c r="CF29" i="1"/>
  <c r="DH49" i="1"/>
  <c r="GW1" i="1" s="1"/>
  <c r="DH47" i="1"/>
  <c r="GU1" i="1" s="1"/>
  <c r="DH46" i="1"/>
  <c r="DH45" i="1"/>
  <c r="GS1" i="1" s="1"/>
  <c r="DH44" i="1"/>
  <c r="GR1" i="1" s="1"/>
  <c r="CN4" i="1"/>
  <c r="CC4" i="1"/>
  <c r="BP4" i="1"/>
  <c r="CW3" i="1"/>
  <c r="CN3" i="1"/>
  <c r="CC3" i="1"/>
  <c r="BP3" i="1"/>
  <c r="CN2" i="1"/>
  <c r="CC2" i="1"/>
  <c r="BP2" i="1"/>
  <c r="AL64" i="1"/>
  <c r="U64" i="1"/>
  <c r="M64" i="1"/>
  <c r="M62" i="1"/>
  <c r="AC61" i="1"/>
  <c r="U61" i="1"/>
  <c r="M61" i="1"/>
  <c r="AL59" i="1"/>
  <c r="AC59" i="1"/>
  <c r="U59" i="1"/>
  <c r="M59" i="1"/>
  <c r="AL57" i="1"/>
  <c r="AC57" i="1"/>
  <c r="U57" i="1"/>
  <c r="M57" i="1"/>
  <c r="U55" i="1"/>
  <c r="M55" i="1"/>
  <c r="AT54" i="1"/>
  <c r="AL54" i="1"/>
  <c r="AC54" i="1"/>
  <c r="U54" i="1"/>
  <c r="M54" i="1"/>
  <c r="AC52" i="1"/>
  <c r="M52" i="1"/>
  <c r="AT51" i="1"/>
  <c r="AL51" i="1"/>
  <c r="AC51" i="1"/>
  <c r="U51" i="1"/>
  <c r="M51" i="1"/>
  <c r="AC49" i="1"/>
  <c r="U49" i="1"/>
  <c r="AT48" i="1"/>
  <c r="AL48" i="1"/>
  <c r="AC48" i="1"/>
  <c r="U48" i="1"/>
  <c r="AC46" i="1"/>
  <c r="U46" i="1"/>
  <c r="M46" i="1"/>
  <c r="AL44" i="1"/>
  <c r="AC44" i="1"/>
  <c r="U44" i="1"/>
  <c r="M44" i="1"/>
  <c r="AC42" i="1"/>
  <c r="V42" i="1"/>
  <c r="P42" i="1"/>
  <c r="AL41" i="1"/>
  <c r="AC41" i="1"/>
  <c r="U41" i="1"/>
  <c r="M41" i="1"/>
  <c r="DH25" i="1"/>
  <c r="EC1" i="1" s="1"/>
  <c r="EB1" i="1"/>
  <c r="EA1" i="1"/>
  <c r="DZ1" i="1"/>
  <c r="DH21" i="1"/>
  <c r="DY1" i="1" s="1"/>
  <c r="DH20" i="1"/>
  <c r="DX1" i="1" s="1"/>
  <c r="DW1" i="1"/>
  <c r="DV1" i="1"/>
  <c r="DH16" i="1"/>
  <c r="DU1" i="1" s="1"/>
  <c r="DH15" i="1"/>
  <c r="DT1" i="1" s="1"/>
  <c r="DS1" i="1"/>
  <c r="DH13" i="1"/>
  <c r="DR1" i="1" s="1"/>
  <c r="DH12" i="1"/>
  <c r="DQ1" i="1" s="1"/>
  <c r="DH11" i="1"/>
  <c r="DP1" i="1" s="1"/>
  <c r="DH10" i="1"/>
  <c r="DO1" i="1" s="1"/>
  <c r="DH9" i="1"/>
  <c r="DN1" i="1" s="1"/>
  <c r="DH8" i="1"/>
  <c r="DM1" i="1" s="1"/>
  <c r="DH7" i="1"/>
  <c r="DK1" i="1"/>
  <c r="GT1" i="1" l="1"/>
  <c r="DH28" i="1"/>
  <c r="IK1" i="1"/>
  <c r="DH70" i="1"/>
  <c r="HW1" i="1" s="1"/>
  <c r="DH71" i="1"/>
  <c r="HX1" i="1" s="1"/>
  <c r="HU1" i="1"/>
  <c r="DH66" i="1"/>
  <c r="HT1" i="1" s="1"/>
  <c r="DH72" i="1"/>
  <c r="DG3" i="1" s="1"/>
  <c r="HQ1" i="1"/>
  <c r="AN16" i="1"/>
  <c r="DH69" i="1"/>
  <c r="HV1" i="1" s="1"/>
  <c r="DH64" i="1"/>
  <c r="HR1" i="1" s="1"/>
  <c r="DH65" i="1"/>
  <c r="HS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G3" authorId="0" shapeId="0" xr:uid="{0EA571EF-78DD-45E1-AD3B-883A26C17C86}">
      <text>
        <r>
          <rPr>
            <b/>
            <sz val="9"/>
            <color indexed="81"/>
            <rFont val="MS P ゴシック"/>
            <family val="3"/>
            <charset val="128"/>
          </rPr>
          <t>未入力箇所は０にすること</t>
        </r>
      </text>
    </comment>
    <comment ref="AK5" authorId="0" shapeId="0" xr:uid="{1D565CBD-F1F4-48FE-A168-1A40CF908062}">
      <text>
        <r>
          <rPr>
            <b/>
            <sz val="9"/>
            <color indexed="81"/>
            <rFont val="MS P ゴシック"/>
            <family val="3"/>
            <charset val="128"/>
          </rPr>
          <t>【入力規則】
シリアル値算出可能日付
　(例1)令和8年4月1日
　(例2)R8.4.1
　(例3)2026/4/1</t>
        </r>
      </text>
    </comment>
    <comment ref="AN14" authorId="0" shapeId="0" xr:uid="{CD34C9A5-961F-46DE-B8DE-90239F5836E7}">
      <text>
        <r>
          <rPr>
            <b/>
            <sz val="9"/>
            <color indexed="81"/>
            <rFont val="MS P ゴシック"/>
            <family val="3"/>
            <charset val="128"/>
          </rPr>
          <t>【入力規則】
シリアル値算出可能日付
　(例1)令和8年4月1日
　(例2)R8.4.1
　(例3)2026/4/1</t>
        </r>
      </text>
    </comment>
    <comment ref="AH15" authorId="0" shapeId="0" xr:uid="{083C55BF-6774-4770-A627-1C63ADA2481A}">
      <text>
        <r>
          <rPr>
            <b/>
            <sz val="9"/>
            <color indexed="81"/>
            <rFont val="MS P ゴシック"/>
            <family val="3"/>
            <charset val="128"/>
          </rPr>
          <t>プルダウンメニュー（男・女）より選択</t>
        </r>
      </text>
    </comment>
    <comment ref="J19" authorId="0" shapeId="0" xr:uid="{E1C040D2-A615-4885-BB6C-674064184143}">
      <text>
        <r>
          <rPr>
            <b/>
            <sz val="9"/>
            <color indexed="81"/>
            <rFont val="MS P ゴシック"/>
            <family val="3"/>
            <charset val="128"/>
          </rPr>
          <t>【入力規則】
シリアル値算出可能日付
　(例1)令和8年4月1日
　(例2)R8.4.1
　(例3)2026/4/1</t>
        </r>
      </text>
    </comment>
    <comment ref="AK19" authorId="0" shapeId="0" xr:uid="{261648C7-8376-4175-90AD-256F9D996565}">
      <text>
        <r>
          <rPr>
            <b/>
            <sz val="9"/>
            <color indexed="81"/>
            <rFont val="MS P ゴシック"/>
            <family val="3"/>
            <charset val="128"/>
          </rPr>
          <t>【入力規則】
シリアル値算出可能日付
　(例1)令和8年4月1日
　(例2)R8.4.1
　(例3)2026/4/1</t>
        </r>
      </text>
    </comment>
    <comment ref="AK21" authorId="0" shapeId="0" xr:uid="{0C1F792F-4AF7-4446-AE5E-898A57BB4C11}">
      <text>
        <r>
          <rPr>
            <b/>
            <sz val="9"/>
            <color indexed="81"/>
            <rFont val="MS P ゴシック"/>
            <family val="3"/>
            <charset val="128"/>
          </rPr>
          <t>【入院形態一覧】
以下の法条項を入力すること
・第20条(任意入院)
・第29条（措置入院）
・第29条の2（緊急措置入院）
・第33条第1項（医保入院/家族等同意）
・第33条第2項（医保入院/市町村長同意）
・第33条第1項・第3項（特定医師医保入院/家族等同意）
・第33条第2項・第3項（特定医師医保入院/市町村長同意）
・第33条の6（応急入院）
・第33条の6・第2項（特定医師応急入院）
(例)第33条の6→第33条第2項(R7.3.21)→第20条(R7.3.30)→第33条第2項(R8.1.1)</t>
        </r>
      </text>
    </comment>
    <comment ref="J23" authorId="0" shapeId="0" xr:uid="{DB3FF626-96BA-422A-A14E-7FD77EA22283}">
      <text>
        <r>
          <rPr>
            <b/>
            <sz val="9"/>
            <color indexed="81"/>
            <rFont val="MS P ゴシック"/>
            <family val="3"/>
            <charset val="128"/>
          </rPr>
          <t>【入力規則】
シリアル値算出可能日付
　(例1)令和8年4月1日
　(例2)R8.4.1
　(例3)2026/4/1</t>
        </r>
      </text>
    </comment>
    <comment ref="V23" authorId="0" shapeId="0" xr:uid="{3DE20F2B-CC08-467D-BFFC-723DDCCFB47B}">
      <text>
        <r>
          <rPr>
            <b/>
            <sz val="9"/>
            <color indexed="81"/>
            <rFont val="MS P ゴシック"/>
            <family val="3"/>
            <charset val="128"/>
          </rPr>
          <t>【入力規則】
シリアル値算出可能日付
　(例1)令和8年4月1日
　(例2)R8.4.1
　(例3)2026/4/1</t>
        </r>
      </text>
    </comment>
    <comment ref="AK23" authorId="0" shapeId="0" xr:uid="{5ECBDFFC-E690-4EB4-858E-B1F98D89DD40}">
      <text>
        <r>
          <rPr>
            <b/>
            <sz val="9"/>
            <color indexed="81"/>
            <rFont val="MS P ゴシック"/>
            <family val="3"/>
            <charset val="128"/>
          </rPr>
          <t>【入力規則】
シリアル値算出可能日付
　(例1)令和8年4月1日
　(例2)R8.4.1
　(例3)2026/4/1</t>
        </r>
      </text>
    </comment>
    <comment ref="CS29" authorId="0" shapeId="0" xr:uid="{2211DB14-9E8E-45AE-B757-6C7404BC6E14}">
      <text>
        <r>
          <rPr>
            <b/>
            <sz val="9"/>
            <color indexed="81"/>
            <rFont val="MS P ゴシック"/>
            <family val="3"/>
            <charset val="128"/>
          </rPr>
          <t>【入力規則】
シリアル値算出可能日付
　(例1)令和8年4月1日
　(例2)R8.4.1
　(例3)2026/4/1</t>
        </r>
      </text>
    </comment>
    <comment ref="CS31" authorId="0" shapeId="0" xr:uid="{C4677F7E-C98F-4C7B-A530-0E7F7B43025C}">
      <text>
        <r>
          <rPr>
            <b/>
            <sz val="9"/>
            <color indexed="81"/>
            <rFont val="MS P ゴシック"/>
            <family val="3"/>
            <charset val="128"/>
          </rPr>
          <t>【入力規則】
シリアル値算出可能日付
　(例1)令和8年4月1日
　(例2)R8.4.1
　(例3)2026/4/1</t>
        </r>
      </text>
    </comment>
    <comment ref="CJ39" authorId="0" shapeId="0" xr:uid="{C3221F4B-3018-4ECC-9464-7A3A7287C6C6}">
      <text>
        <r>
          <rPr>
            <b/>
            <sz val="9"/>
            <color indexed="81"/>
            <rFont val="MS P ゴシック"/>
            <family val="3"/>
            <charset val="128"/>
          </rPr>
          <t>【入力規則】
シリアル値算出可能日付
　(例1)令和8年4月1日
　(例2)R8.4.1
　(例3)2026/4/1</t>
        </r>
      </text>
    </comment>
    <comment ref="CS41" authorId="0" shapeId="0" xr:uid="{BF402EF8-A1E6-46EC-8660-A8833C6A0654}">
      <text>
        <r>
          <rPr>
            <b/>
            <sz val="9"/>
            <color indexed="81"/>
            <rFont val="MS P ゴシック"/>
            <family val="3"/>
            <charset val="128"/>
          </rPr>
          <t>【入力規則】
シリアル値算出可能日付
　(例1)令和8年4月1日
　(例2)R8.4.1
　(例3)2026/4/1</t>
        </r>
      </text>
    </comment>
    <comment ref="CS43" authorId="0" shapeId="0" xr:uid="{6214C90C-FDA7-4E9E-B461-F5FD1D0BB1C1}">
      <text>
        <r>
          <rPr>
            <b/>
            <sz val="9"/>
            <color indexed="81"/>
            <rFont val="MS P ゴシック"/>
            <family val="3"/>
            <charset val="128"/>
          </rPr>
          <t>【入力規則】
シリアル値算出可能日付
　(例1)令和8年4月1日
　(例2)R8.4.1
　(例3)2026/4/1</t>
        </r>
      </text>
    </comment>
    <comment ref="CJ51" authorId="0" shapeId="0" xr:uid="{9B947720-A011-4A95-B34C-45EA485CDEE2}">
      <text>
        <r>
          <rPr>
            <b/>
            <sz val="9"/>
            <color indexed="81"/>
            <rFont val="MS P ゴシック"/>
            <family val="3"/>
            <charset val="128"/>
          </rPr>
          <t>【入力規則】
シリアル値算出可能日付
　(例1)令和8年4月1日
　(例2)R8.4.1
　(例3)2026/4/1</t>
        </r>
      </text>
    </comment>
    <comment ref="BY55" authorId="0" shapeId="0" xr:uid="{7618E894-B9EC-452E-8C0F-EF859B596658}">
      <text>
        <r>
          <rPr>
            <b/>
            <sz val="9"/>
            <color indexed="81"/>
            <rFont val="MS P ゴシック"/>
            <family val="3"/>
            <charset val="128"/>
          </rPr>
          <t>【入力規則】
シリアル値算出可能日付
　(例1)令和8年4月1日
　(例2)R8.4.1
　(例3)2026/4/1</t>
        </r>
      </text>
    </comment>
    <comment ref="BY56" authorId="0" shapeId="0" xr:uid="{3D896A9B-8AAF-4656-AB6E-DF57A9FD2120}">
      <text>
        <r>
          <rPr>
            <b/>
            <sz val="9"/>
            <color indexed="81"/>
            <rFont val="MS P ゴシック"/>
            <family val="3"/>
            <charset val="128"/>
          </rPr>
          <t>【入力規則】
シリアル値算出可能日付
　(例1)令和8年4月1日
　(例2)R8.4.1
　(例3)2026/4/1</t>
        </r>
      </text>
    </comment>
    <comment ref="BN59" authorId="0" shapeId="0" xr:uid="{4CA1BDC1-025B-44E7-BA92-6ADC3C200DFF}">
      <text>
        <r>
          <rPr>
            <b/>
            <sz val="9"/>
            <color indexed="81"/>
            <rFont val="MS P ゴシック"/>
            <family val="3"/>
            <charset val="128"/>
          </rPr>
          <t>【入力規則】
シリアル値算出可能日付
　(例1)令和8年4月1日
　(例2)R8.4.1
　(例3)2026/4/1</t>
        </r>
      </text>
    </comment>
    <comment ref="BN60" authorId="0" shapeId="0" xr:uid="{1F6403F1-A456-4079-8A82-BCCB94C97715}">
      <text>
        <r>
          <rPr>
            <b/>
            <sz val="9"/>
            <color indexed="81"/>
            <rFont val="MS P ゴシック"/>
            <family val="3"/>
            <charset val="128"/>
          </rPr>
          <t>【入力規則】
シリアル値算出可能日付
　(例1)令和8年4月1日
　(例2)R8.4.1
　(例3)2026/4/1</t>
        </r>
      </text>
    </comment>
  </commentList>
</comments>
</file>

<file path=xl/sharedStrings.xml><?xml version="1.0" encoding="utf-8"?>
<sst xmlns="http://schemas.openxmlformats.org/spreadsheetml/2006/main" count="185" uniqueCount="129">
  <si>
    <t>第18の２号様式（第13条関係）</t>
    <rPh sb="0" eb="1">
      <t>ダイ</t>
    </rPh>
    <rPh sb="5" eb="6">
      <t>ゴウ</t>
    </rPh>
    <rPh sb="6" eb="8">
      <t>ヨウシキ</t>
    </rPh>
    <rPh sb="9" eb="10">
      <t>ダイ</t>
    </rPh>
    <rPh sb="12" eb="13">
      <t>ジョウ</t>
    </rPh>
    <rPh sb="13" eb="15">
      <t>カンケイ</t>
    </rPh>
    <phoneticPr fontId="3"/>
  </si>
  <si>
    <t>未入力箇所</t>
    <rPh sb="0" eb="3">
      <t>ミニュウリョク</t>
    </rPh>
    <rPh sb="3" eb="5">
      <t>カショ</t>
    </rPh>
    <phoneticPr fontId="3"/>
  </si>
  <si>
    <t>医療保護入院者の入院期間更新届</t>
    <rPh sb="0" eb="2">
      <t>イリョウ</t>
    </rPh>
    <rPh sb="2" eb="4">
      <t>ホゴ</t>
    </rPh>
    <rPh sb="4" eb="6">
      <t>ニュウイン</t>
    </rPh>
    <rPh sb="6" eb="7">
      <t>シャ</t>
    </rPh>
    <rPh sb="8" eb="10">
      <t>ニュウイン</t>
    </rPh>
    <rPh sb="10" eb="12">
      <t>キカン</t>
    </rPh>
    <rPh sb="12" eb="14">
      <t>コウシン</t>
    </rPh>
    <rPh sb="14" eb="15">
      <t>トドケ</t>
    </rPh>
    <phoneticPr fontId="3"/>
  </si>
  <si>
    <t>発出日</t>
    <rPh sb="0" eb="3">
      <t>ハッシュツビ</t>
    </rPh>
    <phoneticPr fontId="3"/>
  </si>
  <si>
    <t>沖縄県知事　</t>
    <rPh sb="0" eb="2">
      <t>オキナワ</t>
    </rPh>
    <rPh sb="2" eb="5">
      <t>ケンチジ</t>
    </rPh>
    <phoneticPr fontId="3"/>
  </si>
  <si>
    <t>殿</t>
    <phoneticPr fontId="3"/>
  </si>
  <si>
    <t>病院名</t>
    <rPh sb="0" eb="2">
      <t>ビョウイン</t>
    </rPh>
    <rPh sb="2" eb="3">
      <t>メイ</t>
    </rPh>
    <phoneticPr fontId="3"/>
  </si>
  <si>
    <t>病院名</t>
    <rPh sb="0" eb="3">
      <t>ビョウインメイ</t>
    </rPh>
    <phoneticPr fontId="3"/>
  </si>
  <si>
    <t>所在地</t>
    <rPh sb="0" eb="3">
      <t>ショザイチ</t>
    </rPh>
    <phoneticPr fontId="3"/>
  </si>
  <si>
    <t>管理者名</t>
    <rPh sb="0" eb="3">
      <t>カンリシャ</t>
    </rPh>
    <rPh sb="3" eb="4">
      <t>メイ</t>
    </rPh>
    <phoneticPr fontId="3"/>
  </si>
  <si>
    <t>管理者名</t>
    <rPh sb="0" eb="4">
      <t>カンリシャメイ</t>
    </rPh>
    <phoneticPr fontId="3"/>
  </si>
  <si>
    <t>　下記の医療保護入院者の入院期間を更新しましたので、精神保健及び精神障害者福祉に関する法律第33条第９項の規定により届け出ます。</t>
    <phoneticPr fontId="3"/>
  </si>
  <si>
    <t>患者氏名</t>
    <rPh sb="0" eb="2">
      <t>カンジャ</t>
    </rPh>
    <rPh sb="2" eb="4">
      <t>シメイ</t>
    </rPh>
    <phoneticPr fontId="3"/>
  </si>
  <si>
    <t>患者フリガナ</t>
    <rPh sb="0" eb="2">
      <t>カンジャ</t>
    </rPh>
    <phoneticPr fontId="3"/>
  </si>
  <si>
    <t>性別</t>
    <rPh sb="0" eb="2">
      <t>セイベツ</t>
    </rPh>
    <phoneticPr fontId="3"/>
  </si>
  <si>
    <t xml:space="preserve">医療保護入院者 </t>
    <rPh sb="0" eb="2">
      <t>イリョウ</t>
    </rPh>
    <rPh sb="2" eb="4">
      <t>ホゴ</t>
    </rPh>
    <rPh sb="4" eb="6">
      <t>ニュウイン</t>
    </rPh>
    <phoneticPr fontId="3"/>
  </si>
  <si>
    <t>フリガナ</t>
    <phoneticPr fontId="3"/>
  </si>
  <si>
    <t>生年
月日</t>
    <rPh sb="0" eb="2">
      <t>セイネン</t>
    </rPh>
    <rPh sb="3" eb="5">
      <t>ガッピ</t>
    </rPh>
    <phoneticPr fontId="3"/>
  </si>
  <si>
    <t>生年月日</t>
    <rPh sb="0" eb="4">
      <t>セイネンガッピ</t>
    </rPh>
    <phoneticPr fontId="3"/>
  </si>
  <si>
    <t>氏名</t>
    <rPh sb="0" eb="2">
      <t>シメイ</t>
    </rPh>
    <phoneticPr fontId="3"/>
  </si>
  <si>
    <t>住所</t>
    <rPh sb="0" eb="2">
      <t>ジュウショ</t>
    </rPh>
    <phoneticPr fontId="3"/>
  </si>
  <si>
    <t>医保入院日</t>
    <rPh sb="0" eb="2">
      <t>イホ</t>
    </rPh>
    <rPh sb="2" eb="4">
      <t>ニュウイン</t>
    </rPh>
    <rPh sb="4" eb="5">
      <t>ビ</t>
    </rPh>
    <phoneticPr fontId="3"/>
  </si>
  <si>
    <t>今回の入院年月日</t>
    <rPh sb="0" eb="2">
      <t>コンカイ</t>
    </rPh>
    <rPh sb="3" eb="5">
      <t>ニュウイン</t>
    </rPh>
    <rPh sb="5" eb="8">
      <t>ネンガッピ</t>
    </rPh>
    <phoneticPr fontId="3"/>
  </si>
  <si>
    <t>医療保護入院年月日
(第33条第１項・第２項
による入院)</t>
    <phoneticPr fontId="3"/>
  </si>
  <si>
    <t>今回の
入院年月日</t>
    <rPh sb="0" eb="2">
      <t>コンカイ</t>
    </rPh>
    <rPh sb="4" eb="5">
      <t>イレル</t>
    </rPh>
    <rPh sb="5" eb="6">
      <t>イン</t>
    </rPh>
    <rPh sb="6" eb="9">
      <t>ネンガッピ</t>
    </rPh>
    <phoneticPr fontId="3"/>
  </si>
  <si>
    <t>入院形態</t>
    <rPh sb="0" eb="4">
      <t>ニュウインケイタイ</t>
    </rPh>
    <phoneticPr fontId="3"/>
  </si>
  <si>
    <t>前回の入院期間(自)</t>
    <rPh sb="0" eb="2">
      <t>ゼンカイ</t>
    </rPh>
    <rPh sb="3" eb="5">
      <t>ニュウイン</t>
    </rPh>
    <rPh sb="5" eb="7">
      <t>キカン</t>
    </rPh>
    <rPh sb="8" eb="9">
      <t>ジ</t>
    </rPh>
    <phoneticPr fontId="3"/>
  </si>
  <si>
    <t>入院形態</t>
    <rPh sb="0" eb="2">
      <t>ニュウイン</t>
    </rPh>
    <rPh sb="2" eb="4">
      <t>ケイタイ</t>
    </rPh>
    <phoneticPr fontId="3"/>
  </si>
  <si>
    <t>前回の入院期間(至)</t>
    <rPh sb="0" eb="2">
      <t>ゼンカイ</t>
    </rPh>
    <rPh sb="3" eb="5">
      <t>ニュウイン</t>
    </rPh>
    <rPh sb="5" eb="7">
      <t>キカン</t>
    </rPh>
    <rPh sb="8" eb="9">
      <t>イタ</t>
    </rPh>
    <phoneticPr fontId="3"/>
  </si>
  <si>
    <t>更新後の入院期間</t>
    <rPh sb="0" eb="3">
      <t>コウシンゴ</t>
    </rPh>
    <rPh sb="4" eb="6">
      <t>ニュウイン</t>
    </rPh>
    <rPh sb="6" eb="8">
      <t>キカン</t>
    </rPh>
    <phoneticPr fontId="3"/>
  </si>
  <si>
    <t>入院届又は前回の
入院期間更新届での
入院期間</t>
    <phoneticPr fontId="3"/>
  </si>
  <si>
    <t>本更新後の
入院期間</t>
    <rPh sb="0" eb="1">
      <t>ホン</t>
    </rPh>
    <rPh sb="1" eb="3">
      <t>コウシン</t>
    </rPh>
    <rPh sb="3" eb="4">
      <t>ゴ</t>
    </rPh>
    <rPh sb="6" eb="8">
      <t>ニュウイン</t>
    </rPh>
    <rPh sb="8" eb="10">
      <t>キカン</t>
    </rPh>
    <phoneticPr fontId="3"/>
  </si>
  <si>
    <t>～</t>
    <phoneticPr fontId="3"/>
  </si>
  <si>
    <t>まで</t>
    <phoneticPr fontId="3"/>
  </si>
  <si>
    <t>主たる精神障害</t>
    <rPh sb="0" eb="1">
      <t>シュ</t>
    </rPh>
    <rPh sb="3" eb="7">
      <t>セイシンショウガイ</t>
    </rPh>
    <phoneticPr fontId="3"/>
  </si>
  <si>
    <t>主ICD</t>
    <rPh sb="0" eb="1">
      <t>シュ</t>
    </rPh>
    <phoneticPr fontId="3"/>
  </si>
  <si>
    <t>病名</t>
    <rPh sb="0" eb="2">
      <t>ビョウメイ</t>
    </rPh>
    <phoneticPr fontId="3"/>
  </si>
  <si>
    <t>１　主たる精神障害</t>
    <rPh sb="2" eb="3">
      <t>シュ</t>
    </rPh>
    <rPh sb="5" eb="7">
      <t>セイシン</t>
    </rPh>
    <rPh sb="7" eb="9">
      <t>ショウガイ</t>
    </rPh>
    <phoneticPr fontId="3"/>
  </si>
  <si>
    <t xml:space="preserve"> 2　従たる精神障害</t>
    <rPh sb="3" eb="4">
      <t>ジュウ</t>
    </rPh>
    <rPh sb="6" eb="8">
      <t>セイシン</t>
    </rPh>
    <rPh sb="8" eb="10">
      <t>ショウガイ</t>
    </rPh>
    <phoneticPr fontId="3"/>
  </si>
  <si>
    <t xml:space="preserve"> 3　身体合併症</t>
    <phoneticPr fontId="3"/>
  </si>
  <si>
    <t>従たる精神障害</t>
    <rPh sb="0" eb="1">
      <t>ジュウ</t>
    </rPh>
    <rPh sb="3" eb="7">
      <t>セイシンショウガイ</t>
    </rPh>
    <phoneticPr fontId="3"/>
  </si>
  <si>
    <t>従ICD</t>
    <rPh sb="0" eb="1">
      <t>ジュウ</t>
    </rPh>
    <phoneticPr fontId="3"/>
  </si>
  <si>
    <t>ICDカテゴリー</t>
    <phoneticPr fontId="3"/>
  </si>
  <si>
    <t>(</t>
    <phoneticPr fontId="3"/>
  </si>
  <si>
    <t>）</t>
    <phoneticPr fontId="3"/>
  </si>
  <si>
    <t>身体合併症</t>
    <rPh sb="0" eb="2">
      <t>シンタイ</t>
    </rPh>
    <rPh sb="2" eb="5">
      <t>ガッペイショウ</t>
    </rPh>
    <phoneticPr fontId="3"/>
  </si>
  <si>
    <t>入院又は前回更新日からの治療の内容と、その結果
（更新前の入院期間に係る病状または状態像の
経過の概要）</t>
    <phoneticPr fontId="3"/>
  </si>
  <si>
    <t>治療と結果</t>
    <rPh sb="0" eb="2">
      <t>チリョウ</t>
    </rPh>
    <rPh sb="3" eb="5">
      <t>ケッカ</t>
    </rPh>
    <phoneticPr fontId="3"/>
  </si>
  <si>
    <t>症状の経過</t>
    <rPh sb="0" eb="2">
      <t>ショウジョウ</t>
    </rPh>
    <rPh sb="3" eb="5">
      <t>ケイカ</t>
    </rPh>
    <phoneticPr fontId="3"/>
  </si>
  <si>
    <t>症状経過</t>
    <rPh sb="0" eb="2">
      <t>ショウジョウ</t>
    </rPh>
    <rPh sb="2" eb="4">
      <t>ケイカ</t>
    </rPh>
    <phoneticPr fontId="3"/>
  </si>
  <si>
    <t>＜現在の精神症状＞</t>
    <rPh sb="1" eb="3">
      <t>ゲンザイ</t>
    </rPh>
    <rPh sb="4" eb="6">
      <t>セイシン</t>
    </rPh>
    <rPh sb="6" eb="8">
      <t>ショウジョウ</t>
    </rPh>
    <phoneticPr fontId="3"/>
  </si>
  <si>
    <t>意識</t>
    <rPh sb="0" eb="2">
      <t>イシキ</t>
    </rPh>
    <phoneticPr fontId="3"/>
  </si>
  <si>
    <t>知能</t>
    <rPh sb="0" eb="2">
      <t>チノウ</t>
    </rPh>
    <phoneticPr fontId="3"/>
  </si>
  <si>
    <t>記憶</t>
    <rPh sb="0" eb="2">
      <t>キオク</t>
    </rPh>
    <phoneticPr fontId="3"/>
  </si>
  <si>
    <t>知覚</t>
    <rPh sb="0" eb="2">
      <t>チカク</t>
    </rPh>
    <phoneticPr fontId="3"/>
  </si>
  <si>
    <t>思考</t>
    <rPh sb="0" eb="2">
      <t>シコウ</t>
    </rPh>
    <phoneticPr fontId="3"/>
  </si>
  <si>
    <t>感情・情動</t>
    <rPh sb="0" eb="2">
      <t>カンジョウ</t>
    </rPh>
    <rPh sb="3" eb="5">
      <t>ジョウドウ</t>
    </rPh>
    <phoneticPr fontId="3"/>
  </si>
  <si>
    <t>意欲</t>
    <rPh sb="0" eb="2">
      <t>イヨク</t>
    </rPh>
    <phoneticPr fontId="3"/>
  </si>
  <si>
    <t>自我意識</t>
    <rPh sb="0" eb="4">
      <t>ジガイシキ</t>
    </rPh>
    <phoneticPr fontId="3"/>
  </si>
  <si>
    <t>食行動</t>
    <rPh sb="0" eb="3">
      <t>ショクコウドウ</t>
    </rPh>
    <phoneticPr fontId="3"/>
  </si>
  <si>
    <t>重要な症状</t>
    <rPh sb="0" eb="2">
      <t>ジュウヨウ</t>
    </rPh>
    <rPh sb="3" eb="5">
      <t>ショウジョウ</t>
    </rPh>
    <phoneticPr fontId="3"/>
  </si>
  <si>
    <t>(</t>
  </si>
  <si>
    <t>問題行動</t>
    <rPh sb="0" eb="4">
      <t>モンダイコウドウ</t>
    </rPh>
    <phoneticPr fontId="3"/>
  </si>
  <si>
    <t>現在の状態像</t>
    <rPh sb="0" eb="2">
      <t>ゲンザイ</t>
    </rPh>
    <rPh sb="3" eb="6">
      <t>ジョウタイゾウ</t>
    </rPh>
    <phoneticPr fontId="3"/>
  </si>
  <si>
    <t>＜その他の重要な症状＞</t>
    <rPh sb="3" eb="4">
      <t>タ</t>
    </rPh>
    <rPh sb="5" eb="7">
      <t>ジュウヨウ</t>
    </rPh>
    <rPh sb="8" eb="10">
      <t>ショウジョウ</t>
    </rPh>
    <phoneticPr fontId="3"/>
  </si>
  <si>
    <t>＜問題行動等＞</t>
    <rPh sb="1" eb="3">
      <t>モンダイ</t>
    </rPh>
    <rPh sb="3" eb="5">
      <t>コウドウ</t>
    </rPh>
    <rPh sb="5" eb="6">
      <t>トウ</t>
    </rPh>
    <phoneticPr fontId="3"/>
  </si>
  <si>
    <t>＜現在の状態像＞</t>
    <rPh sb="1" eb="3">
      <t>ゲンザイ</t>
    </rPh>
    <rPh sb="4" eb="6">
      <t>ジョウタイ</t>
    </rPh>
    <rPh sb="6" eb="7">
      <t>ゾウ</t>
    </rPh>
    <phoneticPr fontId="3"/>
  </si>
  <si>
    <t>医療保護入院の必要性</t>
    <phoneticPr fontId="3"/>
  </si>
  <si>
    <t>患者自身の病気に対する理解の程度を含め、任意入院が行われる状態にないと判断した理由について記載すること。</t>
    <phoneticPr fontId="3"/>
  </si>
  <si>
    <t>医保必要性</t>
    <rPh sb="0" eb="2">
      <t>イホ</t>
    </rPh>
    <rPh sb="2" eb="5">
      <t>ヒツヨウセイ</t>
    </rPh>
    <phoneticPr fontId="3"/>
  </si>
  <si>
    <t>今後の治療方針(患者本人の病識や治療への意欲を得るための取組等を含む。)</t>
    <rPh sb="0" eb="2">
      <t>コンゴ</t>
    </rPh>
    <rPh sb="3" eb="5">
      <t>チリョウ</t>
    </rPh>
    <rPh sb="5" eb="7">
      <t>ホウシン</t>
    </rPh>
    <rPh sb="8" eb="10">
      <t>カンジャ</t>
    </rPh>
    <rPh sb="10" eb="12">
      <t>ホンニン</t>
    </rPh>
    <rPh sb="13" eb="15">
      <t>ビョウシキ</t>
    </rPh>
    <rPh sb="16" eb="18">
      <t>チリョウ</t>
    </rPh>
    <rPh sb="20" eb="22">
      <t>イヨク</t>
    </rPh>
    <rPh sb="23" eb="24">
      <t>エ</t>
    </rPh>
    <rPh sb="28" eb="30">
      <t>トリクミ</t>
    </rPh>
    <rPh sb="30" eb="31">
      <t>トウ</t>
    </rPh>
    <rPh sb="32" eb="33">
      <t>フク</t>
    </rPh>
    <phoneticPr fontId="3"/>
  </si>
  <si>
    <t>今後の治療方針</t>
    <rPh sb="0" eb="2">
      <t>コンゴ</t>
    </rPh>
    <rPh sb="3" eb="5">
      <t>チリョウ</t>
    </rPh>
    <rPh sb="5" eb="7">
      <t>ホウシン</t>
    </rPh>
    <phoneticPr fontId="3"/>
  </si>
  <si>
    <t>本更新に係る診察の年月日</t>
    <rPh sb="0" eb="1">
      <t>ホン</t>
    </rPh>
    <rPh sb="1" eb="3">
      <t>コウシン</t>
    </rPh>
    <rPh sb="4" eb="5">
      <t>カカ</t>
    </rPh>
    <rPh sb="6" eb="8">
      <t>シンサツ</t>
    </rPh>
    <rPh sb="9" eb="12">
      <t>ネンガッピ</t>
    </rPh>
    <phoneticPr fontId="3"/>
  </si>
  <si>
    <t>診察の年月日</t>
    <rPh sb="0" eb="2">
      <t>シンサツ</t>
    </rPh>
    <rPh sb="3" eb="6">
      <t>ネンガッピ</t>
    </rPh>
    <phoneticPr fontId="3"/>
  </si>
  <si>
    <t>更新が必要と診断した
精神保健指定医氏名</t>
    <rPh sb="0" eb="2">
      <t>コウシン</t>
    </rPh>
    <rPh sb="3" eb="5">
      <t>ヒツヨウ</t>
    </rPh>
    <rPh sb="6" eb="8">
      <t>シンダン</t>
    </rPh>
    <rPh sb="11" eb="13">
      <t>セイシン</t>
    </rPh>
    <rPh sb="13" eb="15">
      <t>ホケン</t>
    </rPh>
    <rPh sb="15" eb="18">
      <t>シテイイ</t>
    </rPh>
    <rPh sb="18" eb="20">
      <t>シメイ</t>
    </rPh>
    <phoneticPr fontId="3"/>
  </si>
  <si>
    <t>精神保健指定医</t>
    <rPh sb="0" eb="4">
      <t>セイシンホケン</t>
    </rPh>
    <rPh sb="4" eb="7">
      <t>シテイイ</t>
    </rPh>
    <phoneticPr fontId="3"/>
  </si>
  <si>
    <t>退院に向けた取組の状況</t>
    <rPh sb="0" eb="2">
      <t>タイイン</t>
    </rPh>
    <rPh sb="3" eb="4">
      <t>ム</t>
    </rPh>
    <rPh sb="6" eb="8">
      <t>トリクミ</t>
    </rPh>
    <rPh sb="9" eb="11">
      <t>ジョウキョウ</t>
    </rPh>
    <phoneticPr fontId="3"/>
  </si>
  <si>
    <t>委員会日</t>
    <rPh sb="0" eb="3">
      <t>イインカイ</t>
    </rPh>
    <rPh sb="3" eb="4">
      <t>ビ</t>
    </rPh>
    <phoneticPr fontId="3"/>
  </si>
  <si>
    <t>（選任された退院後生活
環境相談員との相談状況、地域援助事業者の紹介状況、医療保護入院者
退院支援委員会での審議内容等について）</t>
    <phoneticPr fontId="3"/>
  </si>
  <si>
    <t>相談員相談状況
事業者紹介状況
委員会審議内容</t>
    <rPh sb="0" eb="3">
      <t>ソウダンイン</t>
    </rPh>
    <rPh sb="3" eb="7">
      <t>ソウダンジョウキョウ</t>
    </rPh>
    <rPh sb="8" eb="11">
      <t>ジギョウシャ</t>
    </rPh>
    <rPh sb="11" eb="13">
      <t>ショウカイ</t>
    </rPh>
    <rPh sb="13" eb="15">
      <t>ジョウキョウ</t>
    </rPh>
    <rPh sb="16" eb="19">
      <t>イインカイ</t>
    </rPh>
    <rPh sb="19" eb="21">
      <t>シンギ</t>
    </rPh>
    <rPh sb="21" eb="23">
      <t>ナイヨウ</t>
    </rPh>
    <phoneticPr fontId="3"/>
  </si>
  <si>
    <t>今回の更新の直前の入院又は更新に同意をした家族等</t>
    <rPh sb="0" eb="2">
      <t>コンカイ</t>
    </rPh>
    <rPh sb="3" eb="5">
      <t>コウシン</t>
    </rPh>
    <rPh sb="6" eb="8">
      <t>チョクゼン</t>
    </rPh>
    <rPh sb="9" eb="11">
      <t>ニュウイン</t>
    </rPh>
    <rPh sb="11" eb="12">
      <t>マタ</t>
    </rPh>
    <rPh sb="13" eb="15">
      <t>コウシン</t>
    </rPh>
    <rPh sb="16" eb="18">
      <t>ドウイ</t>
    </rPh>
    <rPh sb="21" eb="23">
      <t>カゾク</t>
    </rPh>
    <rPh sb="23" eb="24">
      <t>ナド</t>
    </rPh>
    <phoneticPr fontId="3"/>
  </si>
  <si>
    <t>続　柄</t>
    <rPh sb="0" eb="1">
      <t>ゾク</t>
    </rPh>
    <rPh sb="2" eb="3">
      <t>エ</t>
    </rPh>
    <phoneticPr fontId="3"/>
  </si>
  <si>
    <t>生</t>
    <rPh sb="0" eb="1">
      <t>ウ</t>
    </rPh>
    <phoneticPr fontId="3"/>
  </si>
  <si>
    <t>旧1氏名</t>
    <rPh sb="0" eb="1">
      <t>キュウ</t>
    </rPh>
    <rPh sb="2" eb="4">
      <t>シメイ</t>
    </rPh>
    <phoneticPr fontId="3"/>
  </si>
  <si>
    <t>旧１性別</t>
    <rPh sb="0" eb="1">
      <t>キュウ</t>
    </rPh>
    <rPh sb="2" eb="4">
      <t>セイベツ</t>
    </rPh>
    <phoneticPr fontId="3"/>
  </si>
  <si>
    <t>旧１続柄</t>
    <rPh sb="0" eb="1">
      <t>キュウ</t>
    </rPh>
    <rPh sb="2" eb="4">
      <t>ゾクガラ</t>
    </rPh>
    <phoneticPr fontId="3"/>
  </si>
  <si>
    <t>旧１生年月日</t>
    <rPh sb="0" eb="1">
      <t>キュウ</t>
    </rPh>
    <rPh sb="2" eb="6">
      <t>セイネンガッピ</t>
    </rPh>
    <phoneticPr fontId="3"/>
  </si>
  <si>
    <t>旧2氏名</t>
    <rPh sb="0" eb="1">
      <t>キュウ</t>
    </rPh>
    <rPh sb="2" eb="4">
      <t>シメイ</t>
    </rPh>
    <phoneticPr fontId="3"/>
  </si>
  <si>
    <t>旧2性別</t>
    <rPh sb="0" eb="1">
      <t>キュウ</t>
    </rPh>
    <rPh sb="2" eb="4">
      <t>セイベツ</t>
    </rPh>
    <phoneticPr fontId="3"/>
  </si>
  <si>
    <t>（ 親権者で</t>
  </si>
  <si>
    <t>・</t>
    <phoneticPr fontId="3"/>
  </si>
  <si>
    <t>旧2続柄</t>
    <rPh sb="0" eb="1">
      <t>キュウ</t>
    </rPh>
    <rPh sb="2" eb="4">
      <t>ゾクガラ</t>
    </rPh>
    <phoneticPr fontId="3"/>
  </si>
  <si>
    <t>旧2生年月日</t>
    <rPh sb="0" eb="1">
      <t>キュウ</t>
    </rPh>
    <rPh sb="2" eb="6">
      <t>セイネンガッピ</t>
    </rPh>
    <phoneticPr fontId="3"/>
  </si>
  <si>
    <t>（選任年月日</t>
    <phoneticPr fontId="3"/>
  </si>
  <si>
    <t>関係性</t>
    <rPh sb="0" eb="3">
      <t>カンケイセイ</t>
    </rPh>
    <phoneticPr fontId="3"/>
  </si>
  <si>
    <t>今回の更新に同意をした家族等（上記の家族等と同じ場合は記載不要）</t>
    <rPh sb="0" eb="2">
      <t>コンカイ</t>
    </rPh>
    <rPh sb="3" eb="5">
      <t>コウシン</t>
    </rPh>
    <rPh sb="6" eb="8">
      <t>ドウイ</t>
    </rPh>
    <rPh sb="11" eb="14">
      <t>カゾクナド</t>
    </rPh>
    <rPh sb="15" eb="17">
      <t>ジョウキ</t>
    </rPh>
    <rPh sb="18" eb="21">
      <t>カゾクナド</t>
    </rPh>
    <rPh sb="22" eb="23">
      <t>オナ</t>
    </rPh>
    <rPh sb="24" eb="26">
      <t>バアイ</t>
    </rPh>
    <rPh sb="27" eb="29">
      <t>キサイ</t>
    </rPh>
    <rPh sb="29" eb="31">
      <t>フヨウ</t>
    </rPh>
    <phoneticPr fontId="3"/>
  </si>
  <si>
    <t>新1氏名</t>
    <rPh sb="2" eb="4">
      <t>シメイ</t>
    </rPh>
    <phoneticPr fontId="3"/>
  </si>
  <si>
    <t>新１性別</t>
    <rPh sb="2" eb="4">
      <t>セイベツ</t>
    </rPh>
    <phoneticPr fontId="3"/>
  </si>
  <si>
    <t>新１続柄</t>
    <rPh sb="2" eb="4">
      <t>ゾクガラ</t>
    </rPh>
    <phoneticPr fontId="3"/>
  </si>
  <si>
    <t>新１生年月日</t>
    <rPh sb="2" eb="6">
      <t>セイネンガッピ</t>
    </rPh>
    <phoneticPr fontId="3"/>
  </si>
  <si>
    <t>新2氏名</t>
    <rPh sb="2" eb="4">
      <t>シメイ</t>
    </rPh>
    <phoneticPr fontId="3"/>
  </si>
  <si>
    <t>新2性別</t>
    <rPh sb="2" eb="4">
      <t>セイベツ</t>
    </rPh>
    <phoneticPr fontId="3"/>
  </si>
  <si>
    <t>新2続柄</t>
    <rPh sb="2" eb="4">
      <t>ゾクガラ</t>
    </rPh>
    <phoneticPr fontId="3"/>
  </si>
  <si>
    <t>新2生年月日</t>
    <rPh sb="2" eb="6">
      <t>セイネンガッピ</t>
    </rPh>
    <phoneticPr fontId="3"/>
  </si>
  <si>
    <t>法第33条第８項の規定に基づき家族等の同意を得たものとみなした場合は、その旨等</t>
    <rPh sb="0" eb="1">
      <t>ホウ</t>
    </rPh>
    <rPh sb="1" eb="2">
      <t>ダイ</t>
    </rPh>
    <rPh sb="4" eb="5">
      <t>ジョウ</t>
    </rPh>
    <rPh sb="5" eb="6">
      <t>ダイ</t>
    </rPh>
    <rPh sb="7" eb="8">
      <t>コウ</t>
    </rPh>
    <rPh sb="9" eb="11">
      <t>キテイ</t>
    </rPh>
    <rPh sb="12" eb="13">
      <t>モト</t>
    </rPh>
    <rPh sb="15" eb="18">
      <t>カゾクナド</t>
    </rPh>
    <rPh sb="19" eb="21">
      <t>ドウイ</t>
    </rPh>
    <rPh sb="22" eb="23">
      <t>エ</t>
    </rPh>
    <rPh sb="31" eb="33">
      <t>バアイ</t>
    </rPh>
    <rPh sb="37" eb="38">
      <t>ムネ</t>
    </rPh>
    <rPh sb="38" eb="39">
      <t>トウ</t>
    </rPh>
    <phoneticPr fontId="3"/>
  </si>
  <si>
    <t>法第33条第８項の規定に基づき、家族等の同意を得たものとみなした</t>
    <phoneticPr fontId="3"/>
  </si>
  <si>
    <t>みなし同意</t>
    <rPh sb="3" eb="5">
      <t>ドウイ</t>
    </rPh>
    <phoneticPr fontId="3"/>
  </si>
  <si>
    <t>通知発出日</t>
    <rPh sb="0" eb="2">
      <t>ツウチ</t>
    </rPh>
    <rPh sb="2" eb="4">
      <t>ハッシュツ</t>
    </rPh>
    <rPh sb="4" eb="5">
      <t>ビ</t>
    </rPh>
    <phoneticPr fontId="3"/>
  </si>
  <si>
    <t>　家族等へ通知を発した日</t>
    <phoneticPr fontId="3"/>
  </si>
  <si>
    <t>回答期限</t>
    <rPh sb="0" eb="2">
      <t>カイトウ</t>
    </rPh>
    <rPh sb="2" eb="4">
      <t>キゲン</t>
    </rPh>
    <phoneticPr fontId="3"/>
  </si>
  <si>
    <t>　家族等に示した回答期限</t>
    <phoneticPr fontId="3"/>
  </si>
  <si>
    <t>連絡1日付</t>
    <rPh sb="0" eb="2">
      <t>レンラク</t>
    </rPh>
    <rPh sb="3" eb="5">
      <t>ヒヅケ</t>
    </rPh>
    <phoneticPr fontId="3"/>
  </si>
  <si>
    <t>　（回答期限は、通知を発した日から２週間を経過した日であることに留意）</t>
    <phoneticPr fontId="3"/>
  </si>
  <si>
    <t>連絡1方法</t>
    <rPh sb="0" eb="2">
      <t>レンラク</t>
    </rPh>
    <rPh sb="3" eb="5">
      <t>ホウホウ</t>
    </rPh>
    <phoneticPr fontId="3"/>
  </si>
  <si>
    <t>　通知をした家族等との連絡等の記録（直近２件）</t>
    <phoneticPr fontId="3"/>
  </si>
  <si>
    <t>年　月　日</t>
    <rPh sb="0" eb="1">
      <t>ネン</t>
    </rPh>
    <rPh sb="2" eb="3">
      <t>ガツ</t>
    </rPh>
    <rPh sb="4" eb="5">
      <t>ヒ</t>
    </rPh>
    <phoneticPr fontId="3"/>
  </si>
  <si>
    <t>（</t>
    <phoneticPr fontId="3"/>
  </si>
  <si>
    <t>連絡2日付</t>
    <rPh sb="0" eb="2">
      <t>レンラク</t>
    </rPh>
    <rPh sb="3" eb="5">
      <t>ヒヅケ</t>
    </rPh>
    <phoneticPr fontId="3"/>
  </si>
  <si>
    <t>連絡2方法</t>
    <rPh sb="0" eb="2">
      <t>レンラク</t>
    </rPh>
    <rPh sb="3" eb="5">
      <t>ホウホウ</t>
    </rPh>
    <phoneticPr fontId="3"/>
  </si>
  <si>
    <t>審査会意見</t>
    <rPh sb="0" eb="3">
      <t>シンサカイ</t>
    </rPh>
    <rPh sb="3" eb="5">
      <t>イケン</t>
    </rPh>
    <phoneticPr fontId="3"/>
  </si>
  <si>
    <t>都道府県の措置</t>
    <rPh sb="0" eb="4">
      <t>トドウフケン</t>
    </rPh>
    <rPh sb="5" eb="7">
      <t>ソチ</t>
    </rPh>
    <phoneticPr fontId="3"/>
  </si>
  <si>
    <t>現在の精神症状</t>
    <rPh sb="0" eb="2">
      <t>ゲンザイ</t>
    </rPh>
    <rPh sb="3" eb="7">
      <t>セイシンショウジョウ</t>
    </rPh>
    <phoneticPr fontId="3"/>
  </si>
  <si>
    <t>旧１住所</t>
    <rPh sb="0" eb="1">
      <t>キュウ</t>
    </rPh>
    <rPh sb="2" eb="4">
      <t>ジュウショ</t>
    </rPh>
    <phoneticPr fontId="3"/>
  </si>
  <si>
    <t>旧2住所</t>
    <rPh sb="0" eb="1">
      <t>キュウ</t>
    </rPh>
    <rPh sb="2" eb="4">
      <t>ジュウショ</t>
    </rPh>
    <phoneticPr fontId="3"/>
  </si>
  <si>
    <t>新１住所</t>
    <rPh sb="2" eb="4">
      <t>ジュウショ</t>
    </rPh>
    <phoneticPr fontId="3"/>
  </si>
  <si>
    <t>新2住所</t>
    <rPh sb="2" eb="4">
      <t>ジュウショ</t>
    </rPh>
    <phoneticPr fontId="3"/>
  </si>
  <si>
    <t>CSV抽出用</t>
    <rPh sb="3" eb="6">
      <t>チュウシュツヨウ</t>
    </rPh>
    <phoneticPr fontId="3"/>
  </si>
  <si>
    <t>医療保護入院者退院支援委員会での審議が行われた年月日</t>
    <phoneticPr fontId="3"/>
  </si>
  <si>
    <t>年　月　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</si>
</sst>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font>
      <sz val="11"/>
      <name val="ＭＳ Ｐゴシック"/>
      <family val="3"/>
      <charset val="128"/>
    </font>
    <font>
      <sz val="9"/>
      <color rgb="FF000000"/>
      <name val="Meiryo UI"/>
      <family val="3"/>
      <charset val="128"/>
    </font>
    <font>
      <b/>
      <sz val="9"/>
      <name val="ＭＳ Ｐ明朝"/>
      <family val="1"/>
      <charset val="128"/>
    </font>
    <font>
      <sz val="6"/>
      <name val="ＭＳ Ｐゴシック"/>
      <family val="3"/>
      <charset val="128"/>
    </font>
    <font>
      <sz val="9"/>
      <name val="ＭＳ Ｐ明朝"/>
      <family val="1"/>
      <charset val="128"/>
    </font>
    <font>
      <b/>
      <sz val="9"/>
      <color rgb="FFFF0000"/>
      <name val="ＭＳ Ｐ明朝"/>
      <family val="1"/>
      <charset val="128"/>
    </font>
    <font>
      <sz val="8"/>
      <name val="ＭＳ Ｐ明朝"/>
      <family val="1"/>
      <charset val="128"/>
    </font>
    <font>
      <b/>
      <sz val="6"/>
      <name val="ＭＳ Ｐ明朝"/>
      <family val="1"/>
      <charset val="128"/>
    </font>
    <font>
      <sz val="7.5"/>
      <name val="ＭＳ Ｐ明朝"/>
      <family val="1"/>
      <charset val="128"/>
    </font>
    <font>
      <sz val="9"/>
      <name val="ＭＳ Ｐゴシック"/>
      <family val="3"/>
      <charset val="128"/>
    </font>
    <font>
      <sz val="9"/>
      <color rgb="FF000000"/>
      <name val="游ゴシック"/>
      <family val="3"/>
      <charset val="128"/>
      <scheme val="minor"/>
    </font>
    <font>
      <sz val="9"/>
      <name val="游ゴシック"/>
      <family val="3"/>
      <charset val="128"/>
      <scheme val="minor"/>
    </font>
    <font>
      <b/>
      <sz val="9"/>
      <color indexed="81"/>
      <name val="MS P ゴシック"/>
      <family val="3"/>
      <charset val="128"/>
    </font>
    <font>
      <sz val="11"/>
      <color rgb="FF000000"/>
      <name val="ＭＳ Ｐゴシック"/>
      <family val="3"/>
      <charset val="128"/>
    </font>
    <font>
      <sz val="10"/>
      <color theme="1"/>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s>
  <cellStyleXfs count="1">
    <xf numFmtId="0" fontId="0" fillId="0" borderId="0">
      <alignment vertical="center"/>
    </xf>
  </cellStyleXfs>
  <cellXfs count="269">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5" fillId="0" borderId="0" xfId="0" applyFont="1" applyAlignment="1">
      <alignment vertical="center" wrapText="1"/>
    </xf>
    <xf numFmtId="0" fontId="2" fillId="0" borderId="0" xfId="0" applyFont="1" applyAlignment="1">
      <alignment horizontal="centerContinuous" vertical="center"/>
    </xf>
    <xf numFmtId="0" fontId="5" fillId="0" borderId="1" xfId="0" applyFont="1" applyBorder="1" applyAlignment="1">
      <alignment horizontal="center" vertical="center" wrapText="1"/>
    </xf>
    <xf numFmtId="0" fontId="4" fillId="0" borderId="0" xfId="0" applyFont="1" applyAlignment="1" applyProtection="1">
      <alignment vertical="center" wrapText="1"/>
      <protection locked="0"/>
    </xf>
    <xf numFmtId="58" fontId="4" fillId="0" borderId="0" xfId="0" applyNumberFormat="1" applyFont="1">
      <alignment vertical="center"/>
    </xf>
    <xf numFmtId="14" fontId="4" fillId="0" borderId="0" xfId="0" applyNumberFormat="1" applyFont="1" applyAlignment="1">
      <alignment horizontal="left" vertical="center"/>
    </xf>
    <xf numFmtId="0" fontId="4" fillId="0" borderId="0" xfId="0" applyFont="1" applyAlignment="1">
      <alignment horizontal="distributed" vertical="center"/>
    </xf>
    <xf numFmtId="0" fontId="4" fillId="0" borderId="0" xfId="0" applyFont="1" applyAlignment="1">
      <alignment vertical="distributed" wrapText="1"/>
    </xf>
    <xf numFmtId="0" fontId="4" fillId="0" borderId="6" xfId="0" applyFont="1" applyBorder="1" applyProtection="1">
      <alignment vertical="center"/>
      <protection locked="0"/>
    </xf>
    <xf numFmtId="0" fontId="4" fillId="0" borderId="7" xfId="0" applyFont="1" applyBorder="1" applyProtection="1">
      <alignment vertical="center"/>
      <protection locked="0"/>
    </xf>
    <xf numFmtId="0" fontId="6" fillId="0" borderId="0" xfId="0" applyFont="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wrapText="1"/>
    </xf>
    <xf numFmtId="14" fontId="4" fillId="0" borderId="0" xfId="0" applyNumberFormat="1" applyFont="1">
      <alignment vertical="center"/>
    </xf>
    <xf numFmtId="0" fontId="4" fillId="0" borderId="0" xfId="0" applyFont="1" applyAlignment="1">
      <alignment horizontal="distributed" vertical="center" wrapText="1"/>
    </xf>
    <xf numFmtId="0" fontId="4" fillId="0" borderId="0" xfId="0" applyFont="1" applyAlignment="1" applyProtection="1">
      <alignment horizontal="center" vertical="center"/>
      <protection locked="0"/>
    </xf>
    <xf numFmtId="0" fontId="4" fillId="0" borderId="3" xfId="0" applyFont="1" applyBorder="1" applyAlignment="1"/>
    <xf numFmtId="0" fontId="4" fillId="0" borderId="4" xfId="0" applyFont="1" applyBorder="1" applyAlignment="1"/>
    <xf numFmtId="0" fontId="4" fillId="0" borderId="9" xfId="0" applyFont="1" applyBorder="1" applyAlignment="1"/>
    <xf numFmtId="0" fontId="4" fillId="0" borderId="20" xfId="0" applyFont="1" applyBorder="1" applyAlignment="1" applyProtection="1">
      <alignment horizontal="center" vertical="center" shrinkToFit="1"/>
      <protection locked="0"/>
    </xf>
    <xf numFmtId="0" fontId="4" fillId="0" borderId="21" xfId="0" applyFont="1" applyBorder="1" applyAlignment="1" applyProtection="1">
      <alignment horizontal="center" vertical="center" shrinkToFit="1"/>
      <protection locked="0"/>
    </xf>
    <xf numFmtId="0" fontId="4" fillId="0" borderId="0" xfId="0" applyFont="1" applyAlignment="1" applyProtection="1">
      <alignment horizontal="center" vertical="center" wrapText="1"/>
      <protection locked="0"/>
    </xf>
    <xf numFmtId="0" fontId="4" fillId="0" borderId="11" xfId="0" applyFont="1" applyBorder="1">
      <alignment vertical="center"/>
    </xf>
    <xf numFmtId="0" fontId="4" fillId="0" borderId="12" xfId="0" applyFont="1" applyBorder="1">
      <alignment vertical="center"/>
    </xf>
    <xf numFmtId="0" fontId="7" fillId="0" borderId="0" xfId="0" applyFont="1">
      <alignment vertical="center"/>
    </xf>
    <xf numFmtId="0" fontId="4" fillId="0" borderId="8" xfId="0" applyFont="1" applyBorder="1" applyProtection="1">
      <alignment vertical="center"/>
      <protection locked="0"/>
    </xf>
    <xf numFmtId="0" fontId="4" fillId="0" borderId="0" xfId="0" applyFont="1" applyProtection="1">
      <alignment vertical="center"/>
      <protection locked="0"/>
    </xf>
    <xf numFmtId="0" fontId="4" fillId="0" borderId="0" xfId="0" applyFont="1" applyAlignment="1" applyProtection="1">
      <alignment horizontal="left" vertical="top"/>
      <protection locked="0"/>
    </xf>
    <xf numFmtId="0" fontId="4" fillId="0" borderId="28" xfId="0" applyFont="1" applyBorder="1" applyAlignment="1" applyProtection="1">
      <alignment horizontal="left" vertical="top"/>
      <protection locked="0"/>
    </xf>
    <xf numFmtId="0" fontId="4" fillId="0" borderId="10" xfId="0" applyFont="1" applyBorder="1" applyProtection="1">
      <alignment vertical="center"/>
      <protection locked="0"/>
    </xf>
    <xf numFmtId="0" fontId="4" fillId="0" borderId="11" xfId="0" applyFont="1" applyBorder="1" applyProtection="1">
      <alignment vertical="center"/>
      <protection locked="0"/>
    </xf>
    <xf numFmtId="0" fontId="4" fillId="0" borderId="30" xfId="0" applyFont="1" applyBorder="1">
      <alignment vertical="center"/>
    </xf>
    <xf numFmtId="0" fontId="4" fillId="0" borderId="1" xfId="0" applyFont="1" applyBorder="1">
      <alignment vertical="center"/>
    </xf>
    <xf numFmtId="0" fontId="4" fillId="0" borderId="27" xfId="0" applyFont="1" applyBorder="1">
      <alignment vertical="center"/>
    </xf>
    <xf numFmtId="0" fontId="4" fillId="0" borderId="8" xfId="0" applyFont="1" applyBorder="1">
      <alignment vertical="center"/>
    </xf>
    <xf numFmtId="0" fontId="4" fillId="0" borderId="28" xfId="0" applyFont="1" applyBorder="1" applyAlignment="1">
      <alignment horizontal="left" vertical="center"/>
    </xf>
    <xf numFmtId="0" fontId="4" fillId="0" borderId="28" xfId="0" applyFont="1" applyBorder="1">
      <alignment vertical="center"/>
    </xf>
    <xf numFmtId="0" fontId="4" fillId="0" borderId="0" xfId="0" applyFont="1" applyAlignment="1">
      <alignment vertical="top"/>
    </xf>
    <xf numFmtId="0" fontId="4" fillId="0" borderId="28" xfId="0" applyFont="1" applyBorder="1" applyAlignment="1">
      <alignment horizontal="center" vertical="center"/>
    </xf>
    <xf numFmtId="0" fontId="4" fillId="0" borderId="32" xfId="0" applyFont="1" applyBorder="1">
      <alignment vertical="center"/>
    </xf>
    <xf numFmtId="0" fontId="4" fillId="0" borderId="27" xfId="0" applyFont="1" applyBorder="1" applyAlignment="1">
      <alignment horizontal="center" vertical="center"/>
    </xf>
    <xf numFmtId="0" fontId="4" fillId="0" borderId="29" xfId="0" applyFont="1" applyBorder="1">
      <alignment vertical="center"/>
    </xf>
    <xf numFmtId="0" fontId="4" fillId="0" borderId="11" xfId="0" applyFont="1" applyBorder="1" applyAlignment="1">
      <alignment vertical="top"/>
    </xf>
    <xf numFmtId="0" fontId="4" fillId="0" borderId="10"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34" xfId="0" applyFont="1" applyBorder="1">
      <alignment vertical="center"/>
    </xf>
    <xf numFmtId="0" fontId="4" fillId="0" borderId="35" xfId="0" applyFont="1" applyBorder="1">
      <alignment vertical="center"/>
    </xf>
    <xf numFmtId="0" fontId="4" fillId="0" borderId="21" xfId="0" applyFont="1" applyBorder="1">
      <alignment vertical="center"/>
    </xf>
    <xf numFmtId="0" fontId="4" fillId="0" borderId="0" xfId="0" applyFont="1" applyAlignment="1" applyProtection="1">
      <alignment vertical="top" wrapText="1"/>
      <protection locked="0"/>
    </xf>
    <xf numFmtId="0" fontId="4" fillId="0" borderId="3" xfId="0" applyFont="1" applyBorder="1" applyProtection="1">
      <alignment vertical="center"/>
      <protection locked="0"/>
    </xf>
    <xf numFmtId="0" fontId="4" fillId="0" borderId="4" xfId="0" applyFont="1" applyBorder="1">
      <alignment vertical="center"/>
    </xf>
    <xf numFmtId="0" fontId="4" fillId="0" borderId="0" xfId="0" applyFont="1" applyAlignment="1">
      <alignment horizontal="right" vertical="center" wrapText="1"/>
    </xf>
    <xf numFmtId="0" fontId="4" fillId="0" borderId="2" xfId="0" applyFont="1" applyBorder="1" applyProtection="1">
      <alignment vertical="center"/>
      <protection locked="0"/>
    </xf>
    <xf numFmtId="0" fontId="9" fillId="0" borderId="0" xfId="0" applyFont="1">
      <alignment vertical="center"/>
    </xf>
    <xf numFmtId="0" fontId="9" fillId="0" borderId="8" xfId="0" applyFont="1" applyBorder="1">
      <alignment vertical="center"/>
    </xf>
    <xf numFmtId="0" fontId="4" fillId="0" borderId="9" xfId="0" applyFont="1" applyBorder="1" applyProtection="1">
      <alignment vertical="center"/>
      <protection locked="0"/>
    </xf>
    <xf numFmtId="0" fontId="4" fillId="0" borderId="37" xfId="0" applyFont="1" applyBorder="1">
      <alignment vertical="center"/>
    </xf>
    <xf numFmtId="0" fontId="10" fillId="0" borderId="0" xfId="0" applyFont="1">
      <alignment vertical="center"/>
    </xf>
    <xf numFmtId="0" fontId="11" fillId="0" borderId="0" xfId="0" applyFont="1">
      <alignment vertical="center"/>
    </xf>
    <xf numFmtId="176" fontId="4" fillId="0" borderId="0" xfId="0" applyNumberFormat="1" applyFont="1">
      <alignment vertical="center"/>
    </xf>
    <xf numFmtId="0" fontId="4" fillId="0" borderId="1" xfId="0" applyFont="1" applyBorder="1" applyAlignment="1">
      <alignment horizontal="left" vertical="center"/>
    </xf>
    <xf numFmtId="14" fontId="4" fillId="0" borderId="1" xfId="0" applyNumberFormat="1" applyFont="1" applyBorder="1">
      <alignment vertical="center"/>
    </xf>
    <xf numFmtId="176" fontId="4" fillId="0" borderId="1" xfId="0" applyNumberFormat="1" applyFont="1" applyBorder="1">
      <alignment vertical="center"/>
    </xf>
    <xf numFmtId="0" fontId="14" fillId="0" borderId="0" xfId="0" applyFont="1" applyAlignment="1">
      <alignment horizontal="left" vertical="center"/>
    </xf>
    <xf numFmtId="0" fontId="14" fillId="2" borderId="0" xfId="0" applyFont="1" applyFill="1" applyAlignment="1">
      <alignment horizontal="left" vertical="center"/>
    </xf>
    <xf numFmtId="0" fontId="4" fillId="0" borderId="1" xfId="0" applyFont="1" applyBorder="1" applyProtection="1">
      <alignment vertical="center"/>
      <protection locked="0"/>
    </xf>
    <xf numFmtId="0" fontId="4" fillId="0" borderId="1"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3" xfId="0" applyFont="1" applyBorder="1" applyProtection="1">
      <alignment vertical="center"/>
      <protection locked="0"/>
    </xf>
    <xf numFmtId="0" fontId="4" fillId="0" borderId="0" xfId="0" applyFont="1" applyAlignment="1">
      <alignment vertical="center" shrinkToFit="1"/>
    </xf>
    <xf numFmtId="0" fontId="4" fillId="0" borderId="9" xfId="0" applyFont="1" applyBorder="1" applyAlignment="1">
      <alignment horizontal="distributed" vertical="center"/>
    </xf>
    <xf numFmtId="0" fontId="4" fillId="0" borderId="27" xfId="0" applyFont="1" applyBorder="1" applyAlignment="1">
      <alignment horizontal="distributed" vertical="center"/>
    </xf>
    <xf numFmtId="0" fontId="4" fillId="0" borderId="0" xfId="0" applyFont="1" applyAlignment="1">
      <alignment vertical="top" shrinkToFit="1"/>
    </xf>
    <xf numFmtId="0" fontId="4" fillId="0" borderId="11" xfId="0" applyFont="1" applyBorder="1" applyAlignment="1">
      <alignment horizontal="righ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4" fillId="0" borderId="12" xfId="0" applyFont="1" applyBorder="1" applyProtection="1">
      <alignment vertical="center"/>
      <protection locked="0"/>
    </xf>
    <xf numFmtId="0" fontId="9" fillId="0" borderId="9" xfId="0" applyFont="1" applyBorder="1">
      <alignment vertical="center"/>
    </xf>
    <xf numFmtId="0" fontId="4" fillId="0" borderId="9" xfId="0" applyFont="1" applyBorder="1">
      <alignment vertical="center"/>
    </xf>
    <xf numFmtId="176" fontId="4" fillId="0" borderId="11" xfId="0" applyNumberFormat="1"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176" fontId="4" fillId="0" borderId="0" xfId="0" applyNumberFormat="1" applyFont="1" applyAlignment="1" applyProtection="1">
      <alignment horizontal="center" vertical="center"/>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176" fontId="4" fillId="0" borderId="3" xfId="0" applyNumberFormat="1"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1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4" fillId="0" borderId="4" xfId="0" applyFont="1" applyBorder="1" applyProtection="1">
      <alignment vertical="center"/>
      <protection locked="0"/>
    </xf>
    <xf numFmtId="0" fontId="4" fillId="0" borderId="10" xfId="0" applyFont="1" applyBorder="1" applyProtection="1">
      <alignment vertical="center"/>
      <protection locked="0"/>
    </xf>
    <xf numFmtId="0" fontId="4" fillId="0" borderId="11" xfId="0" applyFont="1" applyBorder="1" applyProtection="1">
      <alignment vertical="center"/>
      <protection locked="0"/>
    </xf>
    <xf numFmtId="0" fontId="4" fillId="0" borderId="12" xfId="0" applyFont="1" applyBorder="1" applyProtection="1">
      <alignment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176" fontId="4" fillId="0" borderId="2" xfId="0" applyNumberFormat="1" applyFont="1" applyBorder="1" applyAlignment="1" applyProtection="1">
      <alignment horizontal="center" vertical="center"/>
      <protection locked="0"/>
    </xf>
    <xf numFmtId="176" fontId="4" fillId="0" borderId="10" xfId="0" applyNumberFormat="1" applyFont="1" applyBorder="1" applyAlignment="1" applyProtection="1">
      <alignment horizontal="center" vertical="center"/>
      <protection locked="0"/>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58" fontId="4" fillId="0" borderId="2" xfId="0" applyNumberFormat="1" applyFont="1" applyBorder="1" applyAlignment="1" applyProtection="1">
      <alignment horizontal="center" vertical="center"/>
      <protection locked="0"/>
    </xf>
    <xf numFmtId="58" fontId="4" fillId="0" borderId="3" xfId="0" applyNumberFormat="1" applyFont="1" applyBorder="1" applyAlignment="1" applyProtection="1">
      <alignment horizontal="center" vertical="center"/>
      <protection locked="0"/>
    </xf>
    <xf numFmtId="58" fontId="4" fillId="0" borderId="4" xfId="0" applyNumberFormat="1" applyFont="1" applyBorder="1" applyAlignment="1" applyProtection="1">
      <alignment horizontal="center" vertical="center"/>
      <protection locked="0"/>
    </xf>
    <xf numFmtId="58" fontId="4" fillId="0" borderId="10" xfId="0" applyNumberFormat="1" applyFont="1" applyBorder="1" applyAlignment="1" applyProtection="1">
      <alignment horizontal="center" vertical="center"/>
      <protection locked="0"/>
    </xf>
    <xf numFmtId="58" fontId="4" fillId="0" borderId="11" xfId="0" applyNumberFormat="1" applyFont="1" applyBorder="1" applyAlignment="1" applyProtection="1">
      <alignment horizontal="center" vertical="center"/>
      <protection locked="0"/>
    </xf>
    <xf numFmtId="58" fontId="4" fillId="0" borderId="12" xfId="0" applyNumberFormat="1" applyFont="1" applyBorder="1" applyAlignment="1" applyProtection="1">
      <alignment horizontal="center" vertical="center"/>
      <protection locked="0"/>
    </xf>
    <xf numFmtId="0" fontId="4" fillId="0" borderId="27" xfId="0" applyFont="1" applyBorder="1" applyAlignment="1">
      <alignment horizontal="distributed" vertical="top"/>
    </xf>
    <xf numFmtId="0" fontId="4" fillId="0" borderId="0" xfId="0" applyFont="1" applyAlignment="1">
      <alignment horizontal="distributed" vertical="top"/>
    </xf>
    <xf numFmtId="0" fontId="4" fillId="0" borderId="9" xfId="0" applyFont="1" applyBorder="1" applyAlignment="1">
      <alignment horizontal="distributed" vertical="top"/>
    </xf>
    <xf numFmtId="0" fontId="4" fillId="0" borderId="0" xfId="0" applyFont="1" applyAlignment="1" applyProtection="1">
      <alignment horizontal="center" vertical="center" wrapText="1"/>
      <protection locked="0"/>
    </xf>
    <xf numFmtId="0" fontId="4" fillId="0" borderId="31" xfId="0" applyFont="1" applyBorder="1" applyAlignment="1">
      <alignment horizontal="distributed" vertical="top"/>
    </xf>
    <xf numFmtId="0" fontId="4" fillId="0" borderId="3" xfId="0" applyFont="1" applyBorder="1" applyAlignment="1">
      <alignment horizontal="distributed" vertical="top"/>
    </xf>
    <xf numFmtId="0" fontId="4" fillId="0" borderId="4" xfId="0" applyFont="1" applyBorder="1" applyAlignment="1">
      <alignment horizontal="distributed" vertical="top"/>
    </xf>
    <xf numFmtId="0" fontId="4" fillId="0" borderId="27" xfId="0" applyFont="1" applyBorder="1" applyAlignment="1">
      <alignment horizontal="distributed" vertical="center"/>
    </xf>
    <xf numFmtId="0" fontId="4" fillId="0" borderId="0" xfId="0" applyFont="1" applyAlignment="1">
      <alignment horizontal="distributed" vertical="center"/>
    </xf>
    <xf numFmtId="0" fontId="4" fillId="0" borderId="9" xfId="0" applyFont="1" applyBorder="1" applyAlignment="1">
      <alignment horizontal="distributed" vertical="center"/>
    </xf>
    <xf numFmtId="0" fontId="4" fillId="0" borderId="2" xfId="0" applyFont="1" applyBorder="1" applyAlignment="1" applyProtection="1">
      <alignment vertical="top" wrapText="1"/>
      <protection locked="0"/>
    </xf>
    <xf numFmtId="0" fontId="4" fillId="0" borderId="3" xfId="0" applyFont="1" applyBorder="1" applyAlignment="1" applyProtection="1">
      <alignment vertical="top" wrapText="1"/>
      <protection locked="0"/>
    </xf>
    <xf numFmtId="0" fontId="4" fillId="0" borderId="34"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28" xfId="0" applyFont="1" applyBorder="1" applyAlignment="1" applyProtection="1">
      <alignment vertical="top" wrapText="1"/>
      <protection locked="0"/>
    </xf>
    <xf numFmtId="0" fontId="4" fillId="0" borderId="19"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4" fillId="0" borderId="36" xfId="0" applyFont="1" applyBorder="1" applyAlignment="1" applyProtection="1">
      <alignment vertical="top" wrapText="1"/>
      <protection locked="0"/>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4" fillId="0" borderId="25" xfId="0" applyFont="1" applyBorder="1" applyAlignment="1" applyProtection="1">
      <alignment vertical="top" wrapText="1"/>
      <protection locked="0"/>
    </xf>
    <xf numFmtId="0" fontId="4" fillId="0" borderId="23" xfId="0" applyFont="1" applyBorder="1" applyAlignment="1" applyProtection="1">
      <alignment vertical="top" wrapText="1"/>
      <protection locked="0"/>
    </xf>
    <xf numFmtId="0" fontId="4" fillId="0" borderId="24" xfId="0" applyFont="1" applyBorder="1" applyAlignment="1" applyProtection="1">
      <alignment vertical="top" wrapText="1"/>
      <protection locked="0"/>
    </xf>
    <xf numFmtId="0" fontId="4" fillId="0" borderId="9" xfId="0" applyFont="1" applyBorder="1" applyAlignment="1" applyProtection="1">
      <alignment vertical="top" wrapText="1"/>
      <protection locked="0"/>
    </xf>
    <xf numFmtId="0" fontId="4" fillId="0" borderId="10" xfId="0" applyFont="1" applyBorder="1" applyAlignment="1" applyProtection="1">
      <alignment vertical="top" wrapText="1"/>
      <protection locked="0"/>
    </xf>
    <xf numFmtId="0" fontId="4" fillId="0" borderId="11" xfId="0"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0" fontId="4" fillId="0" borderId="2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2" xfId="0" applyFont="1" applyBorder="1" applyAlignment="1">
      <alignment horizontal="right" vertical="center" shrinkToFit="1"/>
    </xf>
    <xf numFmtId="0" fontId="4" fillId="0" borderId="3" xfId="0" applyFont="1" applyBorder="1" applyAlignment="1">
      <alignment horizontal="right" vertical="center" shrinkToFit="1"/>
    </xf>
    <xf numFmtId="0" fontId="4" fillId="0" borderId="27" xfId="0" applyFont="1" applyBorder="1" applyAlignment="1">
      <alignment horizontal="distributed" vertical="top" shrinkToFit="1"/>
    </xf>
    <xf numFmtId="0" fontId="4" fillId="0" borderId="0" xfId="0" applyFont="1" applyAlignment="1">
      <alignment horizontal="distributed" vertical="top" shrinkToFit="1"/>
    </xf>
    <xf numFmtId="0" fontId="4" fillId="0" borderId="9" xfId="0" applyFont="1" applyBorder="1" applyAlignment="1">
      <alignment horizontal="distributed" vertical="top" shrinkToFit="1"/>
    </xf>
    <xf numFmtId="0" fontId="4" fillId="0" borderId="29" xfId="0" applyFont="1" applyBorder="1" applyAlignment="1">
      <alignment horizontal="distributed" vertical="center"/>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3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39" xfId="0" applyFont="1" applyBorder="1" applyAlignment="1" applyProtection="1">
      <alignment vertical="top" wrapText="1"/>
      <protection locked="0"/>
    </xf>
    <xf numFmtId="0" fontId="4" fillId="0" borderId="22" xfId="0" applyFont="1" applyBorder="1" applyAlignment="1">
      <alignment horizontal="distributed"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4" fillId="0" borderId="25" xfId="0" applyFont="1" applyBorder="1" applyAlignment="1">
      <alignment horizontal="left"/>
    </xf>
    <xf numFmtId="0" fontId="4" fillId="0" borderId="23" xfId="0" applyFont="1" applyBorder="1" applyAlignment="1">
      <alignment horizontal="left"/>
    </xf>
    <xf numFmtId="0" fontId="4" fillId="0" borderId="24" xfId="0" applyFont="1" applyBorder="1" applyAlignment="1">
      <alignment horizontal="left"/>
    </xf>
    <xf numFmtId="0" fontId="4" fillId="0" borderId="26" xfId="0" applyFont="1" applyBorder="1" applyAlignment="1">
      <alignment horizontal="left"/>
    </xf>
    <xf numFmtId="0" fontId="4" fillId="0" borderId="28"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0" xfId="0" applyFont="1" applyAlignment="1">
      <alignment horizontal="distributed" vertical="center" wrapText="1"/>
    </xf>
    <xf numFmtId="0" fontId="4" fillId="0" borderId="9" xfId="0" applyFont="1" applyBorder="1" applyAlignment="1">
      <alignment horizontal="distributed" vertical="center" wrapText="1"/>
    </xf>
    <xf numFmtId="0" fontId="4" fillId="0" borderId="19" xfId="0" applyFont="1" applyBorder="1" applyAlignment="1">
      <alignment horizontal="distributed" vertical="center" wrapText="1"/>
    </xf>
    <xf numFmtId="0" fontId="4" fillId="0" borderId="20" xfId="0" applyFont="1" applyBorder="1" applyAlignment="1">
      <alignment horizontal="distributed" vertical="center" wrapText="1"/>
    </xf>
    <xf numFmtId="0" fontId="4" fillId="0" borderId="21" xfId="0" applyFont="1" applyBorder="1" applyAlignment="1">
      <alignment horizontal="distributed" vertical="center" wrapText="1"/>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19" xfId="0" applyFont="1" applyBorder="1" applyAlignment="1">
      <alignment horizontal="distributed" vertical="center"/>
    </xf>
    <xf numFmtId="0" fontId="4" fillId="0" borderId="20" xfId="0" applyFont="1" applyBorder="1" applyAlignment="1">
      <alignment horizontal="distributed" vertical="center"/>
    </xf>
    <xf numFmtId="0" fontId="4" fillId="0" borderId="21" xfId="0" applyFont="1" applyBorder="1" applyAlignment="1">
      <alignment horizontal="distributed" vertical="center"/>
    </xf>
    <xf numFmtId="176" fontId="4" fillId="0" borderId="8" xfId="0" applyNumberFormat="1" applyFont="1" applyBorder="1" applyAlignment="1" applyProtection="1">
      <alignment horizontal="center" vertical="center"/>
      <protection locked="0"/>
    </xf>
    <xf numFmtId="176" fontId="4" fillId="0" borderId="19" xfId="0" applyNumberFormat="1" applyFont="1" applyBorder="1" applyAlignment="1" applyProtection="1">
      <alignment horizontal="center" vertical="center"/>
      <protection locked="0"/>
    </xf>
    <xf numFmtId="176" fontId="4" fillId="0" borderId="20" xfId="0" applyNumberFormat="1" applyFont="1" applyBorder="1" applyAlignment="1" applyProtection="1">
      <alignment horizontal="center" vertical="center"/>
      <protection locked="0"/>
    </xf>
    <xf numFmtId="176" fontId="4" fillId="0" borderId="4" xfId="0" applyNumberFormat="1" applyFont="1" applyBorder="1" applyAlignment="1" applyProtection="1">
      <alignment horizontal="center" vertical="center"/>
      <protection locked="0"/>
    </xf>
    <xf numFmtId="176" fontId="4" fillId="0" borderId="9" xfId="0" applyNumberFormat="1" applyFont="1" applyBorder="1" applyAlignment="1" applyProtection="1">
      <alignment horizontal="center" vertical="center"/>
      <protection locked="0"/>
    </xf>
    <xf numFmtId="176" fontId="4" fillId="0" borderId="21" xfId="0" applyNumberFormat="1" applyFont="1" applyBorder="1" applyAlignment="1" applyProtection="1">
      <alignment horizontal="center" vertical="center"/>
      <protection locked="0"/>
    </xf>
    <xf numFmtId="0" fontId="4" fillId="0" borderId="8"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10" xfId="0" applyFont="1" applyBorder="1" applyAlignment="1">
      <alignment horizontal="center" vertical="center"/>
    </xf>
    <xf numFmtId="0" fontId="4" fillId="0" borderId="0" xfId="0" applyFont="1" applyAlignment="1" applyProtection="1">
      <alignment vertical="center" wrapText="1"/>
      <protection locked="0"/>
    </xf>
    <xf numFmtId="0" fontId="4" fillId="0" borderId="9"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13" xfId="0" applyFont="1" applyBorder="1" applyAlignment="1">
      <alignment horizontal="distributed" vertical="center" wrapText="1"/>
    </xf>
    <xf numFmtId="0" fontId="4" fillId="0" borderId="14" xfId="0" applyFont="1" applyBorder="1" applyAlignment="1">
      <alignment horizontal="distributed" vertical="center" wrapText="1"/>
    </xf>
    <xf numFmtId="0" fontId="4" fillId="0" borderId="15" xfId="0" applyFont="1" applyBorder="1" applyAlignment="1">
      <alignment horizontal="distributed" vertical="center" wrapText="1"/>
    </xf>
    <xf numFmtId="176" fontId="4" fillId="0" borderId="13" xfId="0" applyNumberFormat="1" applyFont="1" applyBorder="1" applyAlignment="1" applyProtection="1">
      <alignment horizontal="center" vertical="center"/>
      <protection locked="0"/>
    </xf>
    <xf numFmtId="176" fontId="4" fillId="0" borderId="14" xfId="0" applyNumberFormat="1" applyFont="1" applyBorder="1" applyAlignment="1" applyProtection="1">
      <alignment horizontal="center" vertical="center"/>
      <protection locked="0"/>
    </xf>
    <xf numFmtId="176" fontId="4" fillId="0" borderId="15" xfId="0" applyNumberFormat="1" applyFont="1" applyBorder="1" applyAlignment="1" applyProtection="1">
      <alignment horizontal="center" vertical="center"/>
      <protection locked="0"/>
    </xf>
    <xf numFmtId="0" fontId="4" fillId="0" borderId="8" xfId="0" applyFont="1" applyBorder="1" applyAlignment="1">
      <alignment horizontal="distributed" vertical="center"/>
    </xf>
    <xf numFmtId="0" fontId="6" fillId="0" borderId="16"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58" fontId="4" fillId="0" borderId="8" xfId="0" applyNumberFormat="1" applyFont="1" applyBorder="1" applyAlignment="1" applyProtection="1">
      <alignment horizontal="center" vertical="center"/>
      <protection locked="0"/>
    </xf>
    <xf numFmtId="58" fontId="4" fillId="0" borderId="0" xfId="0" applyNumberFormat="1" applyFont="1" applyAlignment="1" applyProtection="1">
      <alignment horizontal="center" vertical="center"/>
      <protection locked="0"/>
    </xf>
    <xf numFmtId="58" fontId="4" fillId="0" borderId="9" xfId="0" applyNumberFormat="1" applyFont="1" applyBorder="1" applyAlignment="1" applyProtection="1">
      <alignment horizontal="center" vertical="center"/>
      <protection locked="0"/>
    </xf>
    <xf numFmtId="0" fontId="4" fillId="0" borderId="2" xfId="0" applyFont="1" applyBorder="1" applyAlignment="1">
      <alignment horizontal="distributed" vertical="center"/>
    </xf>
    <xf numFmtId="0" fontId="4" fillId="0" borderId="10" xfId="0" applyFont="1" applyBorder="1" applyAlignment="1">
      <alignment horizontal="distributed" vertical="center"/>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10" xfId="0" applyFont="1" applyBorder="1" applyAlignment="1">
      <alignment horizontal="center" vertical="top"/>
    </xf>
    <xf numFmtId="0" fontId="4" fillId="0" borderId="11" xfId="0" applyFont="1" applyBorder="1" applyAlignment="1">
      <alignment horizontal="center" vertical="top"/>
    </xf>
    <xf numFmtId="0" fontId="4" fillId="0" borderId="12" xfId="0" applyFont="1" applyBorder="1" applyAlignment="1">
      <alignment horizontal="center" vertical="top"/>
    </xf>
    <xf numFmtId="0" fontId="4" fillId="0" borderId="0" xfId="0" applyFont="1" applyAlignment="1" applyProtection="1">
      <alignment vertical="center" shrinkToFit="1"/>
      <protection locked="0"/>
    </xf>
    <xf numFmtId="0" fontId="4" fillId="0" borderId="0" xfId="0" applyFont="1" applyAlignment="1">
      <alignment horizontal="left" vertical="distributed" wrapTex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DI$27" lockText="1" noThreeD="1"/>
</file>

<file path=xl/ctrlProps/ctrlProp100.xml><?xml version="1.0" encoding="utf-8"?>
<formControlPr xmlns="http://schemas.microsoft.com/office/spreadsheetml/2009/9/main" objectType="CheckBox" fmlaLink="$DJ$73" lockText="1" noThreeD="1"/>
</file>

<file path=xl/ctrlProps/ctrlProp101.xml><?xml version="1.0" encoding="utf-8"?>
<formControlPr xmlns="http://schemas.microsoft.com/office/spreadsheetml/2009/9/main" objectType="CheckBox" fmlaLink="$DK$73" lockText="1" noThreeD="1"/>
</file>

<file path=xl/ctrlProps/ctrlProp102.xml><?xml version="1.0" encoding="utf-8"?>
<formControlPr xmlns="http://schemas.microsoft.com/office/spreadsheetml/2009/9/main" objectType="CheckBox" fmlaLink="$DL$73" lockText="1" noThreeD="1"/>
</file>

<file path=xl/ctrlProps/ctrlProp103.xml><?xml version="1.0" encoding="utf-8"?>
<formControlPr xmlns="http://schemas.microsoft.com/office/spreadsheetml/2009/9/main" objectType="CheckBox" fmlaLink="$DM$73" lockText="1" noThreeD="1"/>
</file>

<file path=xl/ctrlProps/ctrlProp104.xml><?xml version="1.0" encoding="utf-8"?>
<formControlPr xmlns="http://schemas.microsoft.com/office/spreadsheetml/2009/9/main" objectType="CheckBox" fmlaLink="$DN$73" lockText="1" noThreeD="1"/>
</file>

<file path=xl/ctrlProps/ctrlProp105.xml><?xml version="1.0" encoding="utf-8"?>
<formControlPr xmlns="http://schemas.microsoft.com/office/spreadsheetml/2009/9/main" objectType="CheckBox" fmlaLink="$DO$73" lockText="1" noThreeD="1"/>
</file>

<file path=xl/ctrlProps/ctrlProp106.xml><?xml version="1.0" encoding="utf-8"?>
<formControlPr xmlns="http://schemas.microsoft.com/office/spreadsheetml/2009/9/main" objectType="CheckBox" fmlaLink="$DP$73" lockText="1" noThreeD="1"/>
</file>

<file path=xl/ctrlProps/ctrlProp107.xml><?xml version="1.0" encoding="utf-8"?>
<formControlPr xmlns="http://schemas.microsoft.com/office/spreadsheetml/2009/9/main" objectType="CheckBox" fmlaLink="$DQ$73" lockText="1" noThreeD="1"/>
</file>

<file path=xl/ctrlProps/ctrlProp108.xml><?xml version="1.0" encoding="utf-8"?>
<formControlPr xmlns="http://schemas.microsoft.com/office/spreadsheetml/2009/9/main" objectType="CheckBox" fmlaLink="$DH$79" lockText="1" noThreeD="1"/>
</file>

<file path=xl/ctrlProps/ctrlProp109.xml><?xml version="1.0" encoding="utf-8"?>
<formControlPr xmlns="http://schemas.microsoft.com/office/spreadsheetml/2009/9/main" objectType="CheckBox" fmlaLink="$DI$79" lockText="1" noThreeD="1"/>
</file>

<file path=xl/ctrlProps/ctrlProp11.xml><?xml version="1.0" encoding="utf-8"?>
<formControlPr xmlns="http://schemas.microsoft.com/office/spreadsheetml/2009/9/main" objectType="CheckBox" fmlaLink="$DJ$27" lockText="1" noThreeD="1"/>
</file>

<file path=xl/ctrlProps/ctrlProp110.xml><?xml version="1.0" encoding="utf-8"?>
<formControlPr xmlns="http://schemas.microsoft.com/office/spreadsheetml/2009/9/main" objectType="CheckBox" fmlaLink="$DJ$79" lockText="1" noThreeD="1"/>
</file>

<file path=xl/ctrlProps/ctrlProp111.xml><?xml version="1.0" encoding="utf-8"?>
<formControlPr xmlns="http://schemas.microsoft.com/office/spreadsheetml/2009/9/main" objectType="CheckBox" fmlaLink="$DH$82" lockText="1" noThreeD="1"/>
</file>

<file path=xl/ctrlProps/ctrlProp112.xml><?xml version="1.0" encoding="utf-8"?>
<formControlPr xmlns="http://schemas.microsoft.com/office/spreadsheetml/2009/9/main" objectType="CheckBox" fmlaLink="$DI$82" lockText="1" noThreeD="1"/>
</file>

<file path=xl/ctrlProps/ctrlProp113.xml><?xml version="1.0" encoding="utf-8"?>
<formControlPr xmlns="http://schemas.microsoft.com/office/spreadsheetml/2009/9/main" objectType="CheckBox" fmlaLink="$DJ$82" lockText="1" noThreeD="1"/>
</file>

<file path=xl/ctrlProps/ctrlProp114.xml><?xml version="1.0" encoding="utf-8"?>
<formControlPr xmlns="http://schemas.microsoft.com/office/spreadsheetml/2009/9/main" objectType="CheckBox" fmlaLink="$DL$39" lockText="1" noThreeD="1"/>
</file>

<file path=xl/ctrlProps/ctrlProp115.xml><?xml version="1.0" encoding="utf-8"?>
<formControlPr xmlns="http://schemas.microsoft.com/office/spreadsheetml/2009/9/main" objectType="CheckBox" fmlaLink="$DL$41" lockText="1" noThreeD="1"/>
</file>

<file path=xl/ctrlProps/ctrlProp116.xml><?xml version="1.0" encoding="utf-8"?>
<formControlPr xmlns="http://schemas.microsoft.com/office/spreadsheetml/2009/9/main" objectType="CheckBox" fmlaLink="$DI$22" lockText="1" noThreeD="1"/>
</file>

<file path=xl/ctrlProps/ctrlProp117.xml><?xml version="1.0" encoding="utf-8"?>
<formControlPr xmlns="http://schemas.microsoft.com/office/spreadsheetml/2009/9/main" objectType="CheckBox" fmlaLink="$DI$24" lockText="1" noThreeD="1"/>
</file>

<file path=xl/ctrlProps/ctrlProp12.xml><?xml version="1.0" encoding="utf-8"?>
<formControlPr xmlns="http://schemas.microsoft.com/office/spreadsheetml/2009/9/main" objectType="CheckBox" fmlaLink="$DK$27" lockText="1" noThreeD="1"/>
</file>

<file path=xl/ctrlProps/ctrlProp13.xml><?xml version="1.0" encoding="utf-8"?>
<formControlPr xmlns="http://schemas.microsoft.com/office/spreadsheetml/2009/9/main" objectType="CheckBox" fmlaLink="$DI$29" lockText="1" noThreeD="1"/>
</file>

<file path=xl/ctrlProps/ctrlProp14.xml><?xml version="1.0" encoding="utf-8"?>
<formControlPr xmlns="http://schemas.microsoft.com/office/spreadsheetml/2009/9/main" objectType="CheckBox" fmlaLink="$DJ$29" lockText="1" noThreeD="1"/>
</file>

<file path=xl/ctrlProps/ctrlProp15.xml><?xml version="1.0" encoding="utf-8"?>
<formControlPr xmlns="http://schemas.microsoft.com/office/spreadsheetml/2009/9/main" objectType="CheckBox" fmlaLink="$DK$29" lockText="1" noThreeD="1"/>
</file>

<file path=xl/ctrlProps/ctrlProp16.xml><?xml version="1.0" encoding="utf-8"?>
<formControlPr xmlns="http://schemas.microsoft.com/office/spreadsheetml/2009/9/main" objectType="CheckBox" fmlaLink="$DH$30" lockText="1" noThreeD="1"/>
</file>

<file path=xl/ctrlProps/ctrlProp17.xml><?xml version="1.0" encoding="utf-8"?>
<formControlPr xmlns="http://schemas.microsoft.com/office/spreadsheetml/2009/9/main" objectType="CheckBox" fmlaLink="$DI$30" lockText="1" noThreeD="1"/>
</file>

<file path=xl/ctrlProps/ctrlProp18.xml><?xml version="1.0" encoding="utf-8"?>
<formControlPr xmlns="http://schemas.microsoft.com/office/spreadsheetml/2009/9/main" objectType="CheckBox" fmlaLink="$DJ$30" lockText="1" noThreeD="1"/>
</file>

<file path=xl/ctrlProps/ctrlProp19.xml><?xml version="1.0" encoding="utf-8"?>
<formControlPr xmlns="http://schemas.microsoft.com/office/spreadsheetml/2009/9/main" objectType="CheckBox" fmlaLink="$DH$31"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DI$31" lockText="1" noThreeD="1"/>
</file>

<file path=xl/ctrlProps/ctrlProp21.xml><?xml version="1.0" encoding="utf-8"?>
<formControlPr xmlns="http://schemas.microsoft.com/office/spreadsheetml/2009/9/main" objectType="CheckBox" fmlaLink="$DJ$31" lockText="1" noThreeD="1"/>
</file>

<file path=xl/ctrlProps/ctrlProp22.xml><?xml version="1.0" encoding="utf-8"?>
<formControlPr xmlns="http://schemas.microsoft.com/office/spreadsheetml/2009/9/main" objectType="CheckBox" fmlaLink="$DK$31" lockText="1" noThreeD="1"/>
</file>

<file path=xl/ctrlProps/ctrlProp23.xml><?xml version="1.0" encoding="utf-8"?>
<formControlPr xmlns="http://schemas.microsoft.com/office/spreadsheetml/2009/9/main" objectType="CheckBox" fmlaLink="$DH$32" lockText="1" noThreeD="1"/>
</file>

<file path=xl/ctrlProps/ctrlProp24.xml><?xml version="1.0" encoding="utf-8"?>
<formControlPr xmlns="http://schemas.microsoft.com/office/spreadsheetml/2009/9/main" objectType="CheckBox" fmlaLink="$DI$32" lockText="1" noThreeD="1"/>
</file>

<file path=xl/ctrlProps/ctrlProp25.xml><?xml version="1.0" encoding="utf-8"?>
<formControlPr xmlns="http://schemas.microsoft.com/office/spreadsheetml/2009/9/main" objectType="CheckBox" fmlaLink="$DJ$32" lockText="1" noThreeD="1"/>
</file>

<file path=xl/ctrlProps/ctrlProp26.xml><?xml version="1.0" encoding="utf-8"?>
<formControlPr xmlns="http://schemas.microsoft.com/office/spreadsheetml/2009/9/main" objectType="CheckBox" fmlaLink="$DH$33" lockText="1" noThreeD="1"/>
</file>

<file path=xl/ctrlProps/ctrlProp27.xml><?xml version="1.0" encoding="utf-8"?>
<formControlPr xmlns="http://schemas.microsoft.com/office/spreadsheetml/2009/9/main" objectType="CheckBox" fmlaLink="$DI$33" lockText="1" noThreeD="1"/>
</file>

<file path=xl/ctrlProps/ctrlProp28.xml><?xml version="1.0" encoding="utf-8"?>
<formControlPr xmlns="http://schemas.microsoft.com/office/spreadsheetml/2009/9/main" objectType="CheckBox" fmlaLink="$DJ$33" lockText="1" noThreeD="1"/>
</file>

<file path=xl/ctrlProps/ctrlProp29.xml><?xml version="1.0" encoding="utf-8"?>
<formControlPr xmlns="http://schemas.microsoft.com/office/spreadsheetml/2009/9/main" objectType="CheckBox" fmlaLink="$DK$33"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DL$33" lockText="1" noThreeD="1"/>
</file>

<file path=xl/ctrlProps/ctrlProp31.xml><?xml version="1.0" encoding="utf-8"?>
<formControlPr xmlns="http://schemas.microsoft.com/office/spreadsheetml/2009/9/main" objectType="CheckBox" fmlaLink="$DM$33" lockText="1" noThreeD="1"/>
</file>

<file path=xl/ctrlProps/ctrlProp32.xml><?xml version="1.0" encoding="utf-8"?>
<formControlPr xmlns="http://schemas.microsoft.com/office/spreadsheetml/2009/9/main" objectType="CheckBox" fmlaLink="$DN$33" lockText="1" noThreeD="1"/>
</file>

<file path=xl/ctrlProps/ctrlProp33.xml><?xml version="1.0" encoding="utf-8"?>
<formControlPr xmlns="http://schemas.microsoft.com/office/spreadsheetml/2009/9/main" objectType="CheckBox" fmlaLink="$DO$33" lockText="1" noThreeD="1"/>
</file>

<file path=xl/ctrlProps/ctrlProp34.xml><?xml version="1.0" encoding="utf-8"?>
<formControlPr xmlns="http://schemas.microsoft.com/office/spreadsheetml/2009/9/main" objectType="CheckBox" fmlaLink="$DH$34" lockText="1" noThreeD="1"/>
</file>

<file path=xl/ctrlProps/ctrlProp35.xml><?xml version="1.0" encoding="utf-8"?>
<formControlPr xmlns="http://schemas.microsoft.com/office/spreadsheetml/2009/9/main" objectType="CheckBox" fmlaLink="$DI$34" lockText="1" noThreeD="1"/>
</file>

<file path=xl/ctrlProps/ctrlProp36.xml><?xml version="1.0" encoding="utf-8"?>
<formControlPr xmlns="http://schemas.microsoft.com/office/spreadsheetml/2009/9/main" objectType="CheckBox" fmlaLink="$DJ$34" lockText="1" noThreeD="1"/>
</file>

<file path=xl/ctrlProps/ctrlProp37.xml><?xml version="1.0" encoding="utf-8"?>
<formControlPr xmlns="http://schemas.microsoft.com/office/spreadsheetml/2009/9/main" objectType="CheckBox" fmlaLink="$DK$34" lockText="1" noThreeD="1"/>
</file>

<file path=xl/ctrlProps/ctrlProp38.xml><?xml version="1.0" encoding="utf-8"?>
<formControlPr xmlns="http://schemas.microsoft.com/office/spreadsheetml/2009/9/main" objectType="CheckBox" fmlaLink="$DL$34" lockText="1" noThreeD="1"/>
</file>

<file path=xl/ctrlProps/ctrlProp39.xml><?xml version="1.0" encoding="utf-8"?>
<formControlPr xmlns="http://schemas.microsoft.com/office/spreadsheetml/2009/9/main" objectType="CheckBox" fmlaLink="$DM$34"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fmlaLink="$DN$34" lockText="1" noThreeD="1"/>
</file>

<file path=xl/ctrlProps/ctrlProp41.xml><?xml version="1.0" encoding="utf-8"?>
<formControlPr xmlns="http://schemas.microsoft.com/office/spreadsheetml/2009/9/main" objectType="CheckBox" fmlaLink="$DH$35" lockText="1" noThreeD="1"/>
</file>

<file path=xl/ctrlProps/ctrlProp42.xml><?xml version="1.0" encoding="utf-8"?>
<formControlPr xmlns="http://schemas.microsoft.com/office/spreadsheetml/2009/9/main" objectType="CheckBox" fmlaLink="$DI$35" lockText="1" noThreeD="1"/>
</file>

<file path=xl/ctrlProps/ctrlProp43.xml><?xml version="1.0" encoding="utf-8"?>
<formControlPr xmlns="http://schemas.microsoft.com/office/spreadsheetml/2009/9/main" objectType="CheckBox" fmlaLink="$DJ$35" lockText="1" noThreeD="1"/>
</file>

<file path=xl/ctrlProps/ctrlProp44.xml><?xml version="1.0" encoding="utf-8"?>
<formControlPr xmlns="http://schemas.microsoft.com/office/spreadsheetml/2009/9/main" objectType="CheckBox" fmlaLink="$DK$35" lockText="1" noThreeD="1"/>
</file>

<file path=xl/ctrlProps/ctrlProp45.xml><?xml version="1.0" encoding="utf-8"?>
<formControlPr xmlns="http://schemas.microsoft.com/office/spreadsheetml/2009/9/main" objectType="CheckBox" fmlaLink="$DL$35" lockText="1" noThreeD="1"/>
</file>

<file path=xl/ctrlProps/ctrlProp46.xml><?xml version="1.0" encoding="utf-8"?>
<formControlPr xmlns="http://schemas.microsoft.com/office/spreadsheetml/2009/9/main" objectType="CheckBox" fmlaLink="$DM$35" lockText="1" noThreeD="1"/>
</file>

<file path=xl/ctrlProps/ctrlProp47.xml><?xml version="1.0" encoding="utf-8"?>
<formControlPr xmlns="http://schemas.microsoft.com/office/spreadsheetml/2009/9/main" objectType="CheckBox" fmlaLink="$DN$35" lockText="1" noThreeD="1"/>
</file>

<file path=xl/ctrlProps/ctrlProp48.xml><?xml version="1.0" encoding="utf-8"?>
<formControlPr xmlns="http://schemas.microsoft.com/office/spreadsheetml/2009/9/main" objectType="CheckBox" fmlaLink="$DH$36" lockText="1" noThreeD="1"/>
</file>

<file path=xl/ctrlProps/ctrlProp49.xml><?xml version="1.0" encoding="utf-8"?>
<formControlPr xmlns="http://schemas.microsoft.com/office/spreadsheetml/2009/9/main" objectType="CheckBox" fmlaLink="$DI$36"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DJ$36" lockText="1" noThreeD="1"/>
</file>

<file path=xl/ctrlProps/ctrlProp51.xml><?xml version="1.0" encoding="utf-8"?>
<formControlPr xmlns="http://schemas.microsoft.com/office/spreadsheetml/2009/9/main" objectType="CheckBox" fmlaLink="$DK$36" lockText="1" noThreeD="1"/>
</file>

<file path=xl/ctrlProps/ctrlProp52.xml><?xml version="1.0" encoding="utf-8"?>
<formControlPr xmlns="http://schemas.microsoft.com/office/spreadsheetml/2009/9/main" objectType="CheckBox" fmlaLink="$DH$37" lockText="1" noThreeD="1"/>
</file>

<file path=xl/ctrlProps/ctrlProp53.xml><?xml version="1.0" encoding="utf-8"?>
<formControlPr xmlns="http://schemas.microsoft.com/office/spreadsheetml/2009/9/main" objectType="CheckBox" fmlaLink="$DI$37" lockText="1" noThreeD="1"/>
</file>

<file path=xl/ctrlProps/ctrlProp54.xml><?xml version="1.0" encoding="utf-8"?>
<formControlPr xmlns="http://schemas.microsoft.com/office/spreadsheetml/2009/9/main" objectType="CheckBox" fmlaLink="$DJ$37" lockText="1" noThreeD="1"/>
</file>

<file path=xl/ctrlProps/ctrlProp55.xml><?xml version="1.0" encoding="utf-8"?>
<formControlPr xmlns="http://schemas.microsoft.com/office/spreadsheetml/2009/9/main" objectType="CheckBox" fmlaLink="$DK$37" lockText="1" noThreeD="1"/>
</file>

<file path=xl/ctrlProps/ctrlProp56.xml><?xml version="1.0" encoding="utf-8"?>
<formControlPr xmlns="http://schemas.microsoft.com/office/spreadsheetml/2009/9/main" objectType="CheckBox" fmlaLink="$DH$39" lockText="1" noThreeD="1"/>
</file>

<file path=xl/ctrlProps/ctrlProp57.xml><?xml version="1.0" encoding="utf-8"?>
<formControlPr xmlns="http://schemas.microsoft.com/office/spreadsheetml/2009/9/main" objectType="CheckBox" fmlaLink="$DI$39" lockText="1" noThreeD="1"/>
</file>

<file path=xl/ctrlProps/ctrlProp58.xml><?xml version="1.0" encoding="utf-8"?>
<formControlPr xmlns="http://schemas.microsoft.com/office/spreadsheetml/2009/9/main" objectType="CheckBox" fmlaLink="$DJ$39" lockText="1" noThreeD="1"/>
</file>

<file path=xl/ctrlProps/ctrlProp59.xml><?xml version="1.0" encoding="utf-8"?>
<formControlPr xmlns="http://schemas.microsoft.com/office/spreadsheetml/2009/9/main" objectType="CheckBox" fmlaLink="$DK$39"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DH$41" lockText="1" noThreeD="1"/>
</file>

<file path=xl/ctrlProps/ctrlProp61.xml><?xml version="1.0" encoding="utf-8"?>
<formControlPr xmlns="http://schemas.microsoft.com/office/spreadsheetml/2009/9/main" objectType="CheckBox" fmlaLink="$DI$41" lockText="1" noThreeD="1"/>
</file>

<file path=xl/ctrlProps/ctrlProp62.xml><?xml version="1.0" encoding="utf-8"?>
<formControlPr xmlns="http://schemas.microsoft.com/office/spreadsheetml/2009/9/main" objectType="CheckBox" fmlaLink="$DJ$41" lockText="1" noThreeD="1"/>
</file>

<file path=xl/ctrlProps/ctrlProp63.xml><?xml version="1.0" encoding="utf-8"?>
<formControlPr xmlns="http://schemas.microsoft.com/office/spreadsheetml/2009/9/main" objectType="CheckBox" fmlaLink="$DK$41" lockText="1" noThreeD="1"/>
</file>

<file path=xl/ctrlProps/ctrlProp64.xml><?xml version="1.0" encoding="utf-8"?>
<formControlPr xmlns="http://schemas.microsoft.com/office/spreadsheetml/2009/9/main" objectType="CheckBox" fmlaLink="$DH$43" lockText="1" noThreeD="1"/>
</file>

<file path=xl/ctrlProps/ctrlProp65.xml><?xml version="1.0" encoding="utf-8"?>
<formControlPr xmlns="http://schemas.microsoft.com/office/spreadsheetml/2009/9/main" objectType="CheckBox" fmlaLink="$DK$43" lockText="1" noThreeD="1"/>
</file>

<file path=xl/ctrlProps/ctrlProp66.xml><?xml version="1.0" encoding="utf-8"?>
<formControlPr xmlns="http://schemas.microsoft.com/office/spreadsheetml/2009/9/main" objectType="CheckBox" fmlaLink="$DO$43" lockText="1" noThreeD="1"/>
</file>

<file path=xl/ctrlProps/ctrlProp67.xml><?xml version="1.0" encoding="utf-8"?>
<formControlPr xmlns="http://schemas.microsoft.com/office/spreadsheetml/2009/9/main" objectType="CheckBox" fmlaLink="$DI$43" lockText="1" noThreeD="1"/>
</file>

<file path=xl/ctrlProps/ctrlProp68.xml><?xml version="1.0" encoding="utf-8"?>
<formControlPr xmlns="http://schemas.microsoft.com/office/spreadsheetml/2009/9/main" objectType="CheckBox" fmlaLink="$DL$43" lockText="1" noThreeD="1"/>
</file>

<file path=xl/ctrlProps/ctrlProp69.xml><?xml version="1.0" encoding="utf-8"?>
<formControlPr xmlns="http://schemas.microsoft.com/office/spreadsheetml/2009/9/main" objectType="CheckBox" fmlaLink="$DP$43"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DJ$43" lockText="1" noThreeD="1"/>
</file>

<file path=xl/ctrlProps/ctrlProp71.xml><?xml version="1.0" encoding="utf-8"?>
<formControlPr xmlns="http://schemas.microsoft.com/office/spreadsheetml/2009/9/main" objectType="CheckBox" fmlaLink="$DM$43" lockText="1" noThreeD="1"/>
</file>

<file path=xl/ctrlProps/ctrlProp72.xml><?xml version="1.0" encoding="utf-8"?>
<formControlPr xmlns="http://schemas.microsoft.com/office/spreadsheetml/2009/9/main" objectType="CheckBox" fmlaLink="$DQ$43" lockText="1" noThreeD="1"/>
</file>

<file path=xl/ctrlProps/ctrlProp73.xml><?xml version="1.0" encoding="utf-8"?>
<formControlPr xmlns="http://schemas.microsoft.com/office/spreadsheetml/2009/9/main" objectType="CheckBox" fmlaLink="$DN$43" lockText="1" noThreeD="1"/>
</file>

<file path=xl/ctrlProps/ctrlProp74.xml><?xml version="1.0" encoding="utf-8"?>
<formControlPr xmlns="http://schemas.microsoft.com/office/spreadsheetml/2009/9/main" objectType="CheckBox" fmlaLink="$DH$74"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DH$27" lockText="1" noThreeD="1"/>
</file>

<file path=xl/ctrlProps/ctrlProp80.xml><?xml version="1.0" encoding="utf-8"?>
<formControlPr xmlns="http://schemas.microsoft.com/office/spreadsheetml/2009/9/main" objectType="CheckBox" fmlaLink="$DI$51" lockText="1" noThreeD="1"/>
</file>

<file path=xl/ctrlProps/ctrlProp81.xml><?xml version="1.0" encoding="utf-8"?>
<formControlPr xmlns="http://schemas.microsoft.com/office/spreadsheetml/2009/9/main" objectType="CheckBox" fmlaLink="$DJ$51" lockText="1" noThreeD="1"/>
</file>

<file path=xl/ctrlProps/ctrlProp82.xml><?xml version="1.0" encoding="utf-8"?>
<formControlPr xmlns="http://schemas.microsoft.com/office/spreadsheetml/2009/9/main" objectType="CheckBox" fmlaLink="$DI$56" lockText="1" noThreeD="1"/>
</file>

<file path=xl/ctrlProps/ctrlProp83.xml><?xml version="1.0" encoding="utf-8"?>
<formControlPr xmlns="http://schemas.microsoft.com/office/spreadsheetml/2009/9/main" objectType="CheckBox" fmlaLink="$DJ$56" lockText="1" noThreeD="1"/>
</file>

<file path=xl/ctrlProps/ctrlProp84.xml><?xml version="1.0" encoding="utf-8"?>
<formControlPr xmlns="http://schemas.microsoft.com/office/spreadsheetml/2009/9/main" objectType="CheckBox" fmlaLink="$DH$61" lockText="1" noThreeD="1"/>
</file>

<file path=xl/ctrlProps/ctrlProp85.xml><?xml version="1.0" encoding="utf-8"?>
<formControlPr xmlns="http://schemas.microsoft.com/office/spreadsheetml/2009/9/main" objectType="CheckBox" fmlaLink="$DI$61" lockText="1" noThreeD="1"/>
</file>

<file path=xl/ctrlProps/ctrlProp86.xml><?xml version="1.0" encoding="utf-8"?>
<formControlPr xmlns="http://schemas.microsoft.com/office/spreadsheetml/2009/9/main" objectType="CheckBox" fmlaLink="$DJ$61" lockText="1" noThreeD="1"/>
</file>

<file path=xl/ctrlProps/ctrlProp87.xml><?xml version="1.0" encoding="utf-8"?>
<formControlPr xmlns="http://schemas.microsoft.com/office/spreadsheetml/2009/9/main" objectType="CheckBox" fmlaLink="$DK$61" lockText="1" noThreeD="1"/>
</file>

<file path=xl/ctrlProps/ctrlProp88.xml><?xml version="1.0" encoding="utf-8"?>
<formControlPr xmlns="http://schemas.microsoft.com/office/spreadsheetml/2009/9/main" objectType="CheckBox" fmlaLink="$DL$61" lockText="1" noThreeD="1"/>
</file>

<file path=xl/ctrlProps/ctrlProp89.xml><?xml version="1.0" encoding="utf-8"?>
<formControlPr xmlns="http://schemas.microsoft.com/office/spreadsheetml/2009/9/main" objectType="CheckBox" fmlaLink="$DM$61" lockText="1" noThreeD="1"/>
</file>

<file path=xl/ctrlProps/ctrlProp9.xml><?xml version="1.0" encoding="utf-8"?>
<formControlPr xmlns="http://schemas.microsoft.com/office/spreadsheetml/2009/9/main" objectType="CheckBox" fmlaLink="$DH$29" lockText="1" noThreeD="1"/>
</file>

<file path=xl/ctrlProps/ctrlProp90.xml><?xml version="1.0" encoding="utf-8"?>
<formControlPr xmlns="http://schemas.microsoft.com/office/spreadsheetml/2009/9/main" objectType="CheckBox" fmlaLink="$DN$61" lockText="1" noThreeD="1"/>
</file>

<file path=xl/ctrlProps/ctrlProp91.xml><?xml version="1.0" encoding="utf-8"?>
<formControlPr xmlns="http://schemas.microsoft.com/office/spreadsheetml/2009/9/main" objectType="CheckBox" fmlaLink="$DO$61" lockText="1" noThreeD="1"/>
</file>

<file path=xl/ctrlProps/ctrlProp92.xml><?xml version="1.0" encoding="utf-8"?>
<formControlPr xmlns="http://schemas.microsoft.com/office/spreadsheetml/2009/9/main" objectType="CheckBox" fmlaLink="$DP$61" lockText="1" noThreeD="1"/>
</file>

<file path=xl/ctrlProps/ctrlProp93.xml><?xml version="1.0" encoding="utf-8"?>
<formControlPr xmlns="http://schemas.microsoft.com/office/spreadsheetml/2009/9/main" objectType="CheckBox" fmlaLink="$DQ$61" lockText="1" noThreeD="1"/>
</file>

<file path=xl/ctrlProps/ctrlProp94.xml><?xml version="1.0" encoding="utf-8"?>
<formControlPr xmlns="http://schemas.microsoft.com/office/spreadsheetml/2009/9/main" objectType="CheckBox" fmlaLink="$DI$63" lockText="1" noThreeD="1"/>
</file>

<file path=xl/ctrlProps/ctrlProp95.xml><?xml version="1.0" encoding="utf-8"?>
<formControlPr xmlns="http://schemas.microsoft.com/office/spreadsheetml/2009/9/main" objectType="CheckBox" fmlaLink="$DJ$63" lockText="1" noThreeD="1"/>
</file>

<file path=xl/ctrlProps/ctrlProp96.xml><?xml version="1.0" encoding="utf-8"?>
<formControlPr xmlns="http://schemas.microsoft.com/office/spreadsheetml/2009/9/main" objectType="CheckBox" fmlaLink="$DI$68" lockText="1" noThreeD="1"/>
</file>

<file path=xl/ctrlProps/ctrlProp97.xml><?xml version="1.0" encoding="utf-8"?>
<formControlPr xmlns="http://schemas.microsoft.com/office/spreadsheetml/2009/9/main" objectType="CheckBox" fmlaLink="$DJ$68" lockText="1" noThreeD="1"/>
</file>

<file path=xl/ctrlProps/ctrlProp98.xml><?xml version="1.0" encoding="utf-8"?>
<formControlPr xmlns="http://schemas.microsoft.com/office/spreadsheetml/2009/9/main" objectType="CheckBox" fmlaLink="$DH$73" lockText="1" noThreeD="1"/>
</file>

<file path=xl/ctrlProps/ctrlProp99.xml><?xml version="1.0" encoding="utf-8"?>
<formControlPr xmlns="http://schemas.microsoft.com/office/spreadsheetml/2009/9/main" objectType="CheckBox" fmlaLink="$DI$73" lockText="1" noThreeD="1"/>
</file>

<file path=xl/drawings/drawing1.xml><?xml version="1.0" encoding="utf-8"?>
<xdr:wsDr xmlns:xdr="http://schemas.openxmlformats.org/drawingml/2006/spreadsheetDrawing" xmlns:a="http://schemas.openxmlformats.org/drawingml/2006/main">
  <xdr:twoCellAnchor>
    <xdr:from>
      <xdr:col>63</xdr:col>
      <xdr:colOff>34374</xdr:colOff>
      <xdr:row>6</xdr:row>
      <xdr:rowOff>59414</xdr:rowOff>
    </xdr:from>
    <xdr:to>
      <xdr:col>63</xdr:col>
      <xdr:colOff>82001</xdr:colOff>
      <xdr:row>10</xdr:row>
      <xdr:rowOff>89859</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1310854" y="12003462"/>
          <a:ext cx="47627" cy="712962"/>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xdr:twoCellAnchor>
    <xdr:from>
      <xdr:col>55</xdr:col>
      <xdr:colOff>60366</xdr:colOff>
      <xdr:row>6</xdr:row>
      <xdr:rowOff>82069</xdr:rowOff>
    </xdr:from>
    <xdr:to>
      <xdr:col>55</xdr:col>
      <xdr:colOff>107993</xdr:colOff>
      <xdr:row>10</xdr:row>
      <xdr:rowOff>86533</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161880" y="12026117"/>
          <a:ext cx="47627" cy="686981"/>
        </a:xfrm>
        <a:prstGeom prst="lef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9</xdr:col>
          <xdr:colOff>19050</xdr:colOff>
          <xdr:row>116</xdr:row>
          <xdr:rowOff>57150</xdr:rowOff>
        </xdr:from>
        <xdr:to>
          <xdr:col>11</xdr:col>
          <xdr:colOff>6350</xdr:colOff>
          <xdr:row>117</xdr:row>
          <xdr:rowOff>114300</xdr:rowOff>
        </xdr:to>
        <xdr:sp macro="" textlink="">
          <xdr:nvSpPr>
            <xdr:cNvPr id="1025" name="Check Box 9"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121</xdr:row>
          <xdr:rowOff>114300</xdr:rowOff>
        </xdr:from>
        <xdr:to>
          <xdr:col>23</xdr:col>
          <xdr:colOff>76200</xdr:colOff>
          <xdr:row>123</xdr:row>
          <xdr:rowOff>6350</xdr:rowOff>
        </xdr:to>
        <xdr:sp macro="" textlink="">
          <xdr:nvSpPr>
            <xdr:cNvPr id="1026" name="Check Box 1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122</xdr:row>
          <xdr:rowOff>107950</xdr:rowOff>
        </xdr:from>
        <xdr:to>
          <xdr:col>23</xdr:col>
          <xdr:colOff>76200</xdr:colOff>
          <xdr:row>123</xdr:row>
          <xdr:rowOff>158750</xdr:rowOff>
        </xdr:to>
        <xdr:sp macro="" textlink="">
          <xdr:nvSpPr>
            <xdr:cNvPr id="1027" name="Check Box 1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88900</xdr:colOff>
          <xdr:row>121</xdr:row>
          <xdr:rowOff>114300</xdr:rowOff>
        </xdr:from>
        <xdr:to>
          <xdr:col>27</xdr:col>
          <xdr:colOff>76200</xdr:colOff>
          <xdr:row>123</xdr:row>
          <xdr:rowOff>6350</xdr:rowOff>
        </xdr:to>
        <xdr:sp macro="" textlink="">
          <xdr:nvSpPr>
            <xdr:cNvPr id="1028" name="Check Box 1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88900</xdr:colOff>
          <xdr:row>122</xdr:row>
          <xdr:rowOff>107950</xdr:rowOff>
        </xdr:from>
        <xdr:to>
          <xdr:col>27</xdr:col>
          <xdr:colOff>76200</xdr:colOff>
          <xdr:row>123</xdr:row>
          <xdr:rowOff>158750</xdr:rowOff>
        </xdr:to>
        <xdr:sp macro="" textlink="">
          <xdr:nvSpPr>
            <xdr:cNvPr id="1029" name="Check Box 1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88900</xdr:colOff>
          <xdr:row>121</xdr:row>
          <xdr:rowOff>114300</xdr:rowOff>
        </xdr:from>
        <xdr:to>
          <xdr:col>32</xdr:col>
          <xdr:colOff>76200</xdr:colOff>
          <xdr:row>123</xdr:row>
          <xdr:rowOff>6350</xdr:rowOff>
        </xdr:to>
        <xdr:sp macro="" textlink="">
          <xdr:nvSpPr>
            <xdr:cNvPr id="1030" name="Check Box 1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88900</xdr:colOff>
          <xdr:row>122</xdr:row>
          <xdr:rowOff>107950</xdr:rowOff>
        </xdr:from>
        <xdr:to>
          <xdr:col>32</xdr:col>
          <xdr:colOff>76200</xdr:colOff>
          <xdr:row>123</xdr:row>
          <xdr:rowOff>158750</xdr:rowOff>
        </xdr:to>
        <xdr:sp macro="" textlink="">
          <xdr:nvSpPr>
            <xdr:cNvPr id="1031" name="Check Box 1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82550</xdr:rowOff>
        </xdr:from>
        <xdr:to>
          <xdr:col>16</xdr:col>
          <xdr:colOff>57150</xdr:colOff>
          <xdr:row>37</xdr:row>
          <xdr:rowOff>114300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40</xdr:row>
          <xdr:rowOff>0</xdr:rowOff>
        </xdr:from>
        <xdr:to>
          <xdr:col>18</xdr:col>
          <xdr:colOff>38100</xdr:colOff>
          <xdr:row>41</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36</xdr:row>
          <xdr:rowOff>95250</xdr:rowOff>
        </xdr:from>
        <xdr:to>
          <xdr:col>25</xdr:col>
          <xdr:colOff>76200</xdr:colOff>
          <xdr:row>37</xdr:row>
          <xdr:rowOff>101600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82550</xdr:colOff>
          <xdr:row>36</xdr:row>
          <xdr:rowOff>76200</xdr:rowOff>
        </xdr:from>
        <xdr:to>
          <xdr:col>33</xdr:col>
          <xdr:colOff>25400</xdr:colOff>
          <xdr:row>37</xdr:row>
          <xdr:rowOff>101600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36</xdr:row>
          <xdr:rowOff>76200</xdr:rowOff>
        </xdr:from>
        <xdr:to>
          <xdr:col>42</xdr:col>
          <xdr:colOff>95250</xdr:colOff>
          <xdr:row>37</xdr:row>
          <xdr:rowOff>95250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39</xdr:row>
          <xdr:rowOff>171450</xdr:rowOff>
        </xdr:from>
        <xdr:to>
          <xdr:col>24</xdr:col>
          <xdr:colOff>101600</xdr:colOff>
          <xdr:row>41</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39</xdr:row>
          <xdr:rowOff>171450</xdr:rowOff>
        </xdr:from>
        <xdr:to>
          <xdr:col>34</xdr:col>
          <xdr:colOff>50800</xdr:colOff>
          <xdr:row>41</xdr:row>
          <xdr:rowOff>12700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40</xdr:row>
          <xdr:rowOff>12700</xdr:rowOff>
        </xdr:from>
        <xdr:to>
          <xdr:col>41</xdr:col>
          <xdr:colOff>101600</xdr:colOff>
          <xdr:row>40</xdr:row>
          <xdr:rowOff>165100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41</xdr:row>
          <xdr:rowOff>6350</xdr:rowOff>
        </xdr:from>
        <xdr:to>
          <xdr:col>19</xdr:col>
          <xdr:colOff>101600</xdr:colOff>
          <xdr:row>41</xdr:row>
          <xdr:rowOff>165100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41</xdr:row>
          <xdr:rowOff>12700</xdr:rowOff>
        </xdr:from>
        <xdr:to>
          <xdr:col>27</xdr:col>
          <xdr:colOff>0</xdr:colOff>
          <xdr:row>41</xdr:row>
          <xdr:rowOff>165100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82550</xdr:colOff>
          <xdr:row>41</xdr:row>
          <xdr:rowOff>12700</xdr:rowOff>
        </xdr:from>
        <xdr:to>
          <xdr:col>32</xdr:col>
          <xdr:colOff>101600</xdr:colOff>
          <xdr:row>41</xdr:row>
          <xdr:rowOff>165100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43</xdr:row>
          <xdr:rowOff>12700</xdr:rowOff>
        </xdr:from>
        <xdr:to>
          <xdr:col>18</xdr:col>
          <xdr:colOff>12700</xdr:colOff>
          <xdr:row>44</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42</xdr:row>
          <xdr:rowOff>171450</xdr:rowOff>
        </xdr:from>
        <xdr:to>
          <xdr:col>27</xdr:col>
          <xdr:colOff>0</xdr:colOff>
          <xdr:row>44</xdr:row>
          <xdr:rowOff>25400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42</xdr:row>
          <xdr:rowOff>171450</xdr:rowOff>
        </xdr:from>
        <xdr:to>
          <xdr:col>32</xdr:col>
          <xdr:colOff>12700</xdr:colOff>
          <xdr:row>44</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43</xdr:row>
          <xdr:rowOff>6350</xdr:rowOff>
        </xdr:from>
        <xdr:to>
          <xdr:col>41</xdr:col>
          <xdr:colOff>95250</xdr:colOff>
          <xdr:row>43</xdr:row>
          <xdr:rowOff>165100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44</xdr:row>
          <xdr:rowOff>165100</xdr:rowOff>
        </xdr:from>
        <xdr:to>
          <xdr:col>16</xdr:col>
          <xdr:colOff>25400</xdr:colOff>
          <xdr:row>46</xdr:row>
          <xdr:rowOff>12700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45</xdr:row>
          <xdr:rowOff>6350</xdr:rowOff>
        </xdr:from>
        <xdr:to>
          <xdr:col>24</xdr:col>
          <xdr:colOff>0</xdr:colOff>
          <xdr:row>46</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44</xdr:row>
          <xdr:rowOff>165100</xdr:rowOff>
        </xdr:from>
        <xdr:to>
          <xdr:col>32</xdr:col>
          <xdr:colOff>88900</xdr:colOff>
          <xdr:row>45</xdr:row>
          <xdr:rowOff>165100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47</xdr:row>
          <xdr:rowOff>0</xdr:rowOff>
        </xdr:from>
        <xdr:to>
          <xdr:col>16</xdr:col>
          <xdr:colOff>25400</xdr:colOff>
          <xdr:row>48</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47</xdr:row>
          <xdr:rowOff>0</xdr:rowOff>
        </xdr:from>
        <xdr:to>
          <xdr:col>26</xdr:col>
          <xdr:colOff>12700</xdr:colOff>
          <xdr:row>48</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47</xdr:row>
          <xdr:rowOff>0</xdr:rowOff>
        </xdr:from>
        <xdr:to>
          <xdr:col>34</xdr:col>
          <xdr:colOff>12700</xdr:colOff>
          <xdr:row>48</xdr:row>
          <xdr:rowOff>12700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47</xdr:row>
          <xdr:rowOff>0</xdr:rowOff>
        </xdr:from>
        <xdr:to>
          <xdr:col>42</xdr:col>
          <xdr:colOff>114300</xdr:colOff>
          <xdr:row>48</xdr:row>
          <xdr:rowOff>12700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47</xdr:row>
          <xdr:rowOff>25400</xdr:rowOff>
        </xdr:from>
        <xdr:to>
          <xdr:col>51</xdr:col>
          <xdr:colOff>12700</xdr:colOff>
          <xdr:row>48</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48</xdr:row>
          <xdr:rowOff>25400</xdr:rowOff>
        </xdr:from>
        <xdr:to>
          <xdr:col>17</xdr:col>
          <xdr:colOff>114300</xdr:colOff>
          <xdr:row>49</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82550</xdr:colOff>
          <xdr:row>48</xdr:row>
          <xdr:rowOff>12700</xdr:rowOff>
        </xdr:from>
        <xdr:to>
          <xdr:col>26</xdr:col>
          <xdr:colOff>12700</xdr:colOff>
          <xdr:row>49</xdr:row>
          <xdr:rowOff>12700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48</xdr:row>
          <xdr:rowOff>6350</xdr:rowOff>
        </xdr:from>
        <xdr:to>
          <xdr:col>32</xdr:col>
          <xdr:colOff>114300</xdr:colOff>
          <xdr:row>49</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50</xdr:row>
          <xdr:rowOff>12700</xdr:rowOff>
        </xdr:from>
        <xdr:to>
          <xdr:col>18</xdr:col>
          <xdr:colOff>101600</xdr:colOff>
          <xdr:row>51</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49</xdr:row>
          <xdr:rowOff>171450</xdr:rowOff>
        </xdr:from>
        <xdr:to>
          <xdr:col>26</xdr:col>
          <xdr:colOff>50800</xdr:colOff>
          <xdr:row>51</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49</xdr:row>
          <xdr:rowOff>171450</xdr:rowOff>
        </xdr:from>
        <xdr:to>
          <xdr:col>34</xdr:col>
          <xdr:colOff>12700</xdr:colOff>
          <xdr:row>51</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50</xdr:row>
          <xdr:rowOff>0</xdr:rowOff>
        </xdr:from>
        <xdr:to>
          <xdr:col>42</xdr:col>
          <xdr:colOff>114300</xdr:colOff>
          <xdr:row>50</xdr:row>
          <xdr:rowOff>165100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50</xdr:row>
          <xdr:rowOff>12700</xdr:rowOff>
        </xdr:from>
        <xdr:to>
          <xdr:col>51</xdr:col>
          <xdr:colOff>12700</xdr:colOff>
          <xdr:row>51</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51</xdr:row>
          <xdr:rowOff>25400</xdr:rowOff>
        </xdr:from>
        <xdr:to>
          <xdr:col>23</xdr:col>
          <xdr:colOff>25400</xdr:colOff>
          <xdr:row>51</xdr:row>
          <xdr:rowOff>165100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51</xdr:row>
          <xdr:rowOff>6350</xdr:rowOff>
        </xdr:from>
        <xdr:to>
          <xdr:col>32</xdr:col>
          <xdr:colOff>114300</xdr:colOff>
          <xdr:row>51</xdr:row>
          <xdr:rowOff>165100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53</xdr:row>
          <xdr:rowOff>12700</xdr:rowOff>
        </xdr:from>
        <xdr:to>
          <xdr:col>18</xdr:col>
          <xdr:colOff>31750</xdr:colOff>
          <xdr:row>53</xdr:row>
          <xdr:rowOff>165100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52</xdr:row>
          <xdr:rowOff>158750</xdr:rowOff>
        </xdr:from>
        <xdr:to>
          <xdr:col>26</xdr:col>
          <xdr:colOff>12700</xdr:colOff>
          <xdr:row>53</xdr:row>
          <xdr:rowOff>165100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53</xdr:row>
          <xdr:rowOff>12700</xdr:rowOff>
        </xdr:from>
        <xdr:to>
          <xdr:col>31</xdr:col>
          <xdr:colOff>114300</xdr:colOff>
          <xdr:row>53</xdr:row>
          <xdr:rowOff>165100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53</xdr:row>
          <xdr:rowOff>12700</xdr:rowOff>
        </xdr:from>
        <xdr:to>
          <xdr:col>41</xdr:col>
          <xdr:colOff>69850</xdr:colOff>
          <xdr:row>54</xdr:row>
          <xdr:rowOff>12700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53</xdr:row>
          <xdr:rowOff>12700</xdr:rowOff>
        </xdr:from>
        <xdr:to>
          <xdr:col>52</xdr:col>
          <xdr:colOff>69850</xdr:colOff>
          <xdr:row>54</xdr:row>
          <xdr:rowOff>12700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54</xdr:row>
          <xdr:rowOff>12700</xdr:rowOff>
        </xdr:from>
        <xdr:to>
          <xdr:col>19</xdr:col>
          <xdr:colOff>38100</xdr:colOff>
          <xdr:row>55</xdr:row>
          <xdr:rowOff>12700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82550</xdr:colOff>
          <xdr:row>54</xdr:row>
          <xdr:rowOff>0</xdr:rowOff>
        </xdr:from>
        <xdr:to>
          <xdr:col>25</xdr:col>
          <xdr:colOff>31750</xdr:colOff>
          <xdr:row>55</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56</xdr:row>
          <xdr:rowOff>12700</xdr:rowOff>
        </xdr:from>
        <xdr:to>
          <xdr:col>17</xdr:col>
          <xdr:colOff>31750</xdr:colOff>
          <xdr:row>56</xdr:row>
          <xdr:rowOff>165100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56</xdr:row>
          <xdr:rowOff>0</xdr:rowOff>
        </xdr:from>
        <xdr:to>
          <xdr:col>27</xdr:col>
          <xdr:colOff>25400</xdr:colOff>
          <xdr:row>56</xdr:row>
          <xdr:rowOff>165100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56</xdr:row>
          <xdr:rowOff>19050</xdr:rowOff>
        </xdr:from>
        <xdr:to>
          <xdr:col>32</xdr:col>
          <xdr:colOff>25400</xdr:colOff>
          <xdr:row>56</xdr:row>
          <xdr:rowOff>165100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56</xdr:row>
          <xdr:rowOff>12700</xdr:rowOff>
        </xdr:from>
        <xdr:to>
          <xdr:col>41</xdr:col>
          <xdr:colOff>69850</xdr:colOff>
          <xdr:row>57</xdr:row>
          <xdr:rowOff>12700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58</xdr:row>
          <xdr:rowOff>12700</xdr:rowOff>
        </xdr:from>
        <xdr:to>
          <xdr:col>16</xdr:col>
          <xdr:colOff>25400</xdr:colOff>
          <xdr:row>59</xdr:row>
          <xdr:rowOff>12700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58</xdr:row>
          <xdr:rowOff>31750</xdr:rowOff>
        </xdr:from>
        <xdr:to>
          <xdr:col>24</xdr:col>
          <xdr:colOff>0</xdr:colOff>
          <xdr:row>59</xdr:row>
          <xdr:rowOff>25400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58</xdr:row>
          <xdr:rowOff>0</xdr:rowOff>
        </xdr:from>
        <xdr:to>
          <xdr:col>32</xdr:col>
          <xdr:colOff>25400</xdr:colOff>
          <xdr:row>59</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58</xdr:row>
          <xdr:rowOff>6350</xdr:rowOff>
        </xdr:from>
        <xdr:to>
          <xdr:col>41</xdr:col>
          <xdr:colOff>57150</xdr:colOff>
          <xdr:row>59</xdr:row>
          <xdr:rowOff>12700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60</xdr:row>
          <xdr:rowOff>12700</xdr:rowOff>
        </xdr:from>
        <xdr:to>
          <xdr:col>19</xdr:col>
          <xdr:colOff>38100</xdr:colOff>
          <xdr:row>61</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60</xdr:row>
          <xdr:rowOff>31750</xdr:rowOff>
        </xdr:from>
        <xdr:to>
          <xdr:col>26</xdr:col>
          <xdr:colOff>12700</xdr:colOff>
          <xdr:row>61</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60</xdr:row>
          <xdr:rowOff>0</xdr:rowOff>
        </xdr:from>
        <xdr:to>
          <xdr:col>34</xdr:col>
          <xdr:colOff>12700</xdr:colOff>
          <xdr:row>61</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61</xdr:row>
          <xdr:rowOff>19050</xdr:rowOff>
        </xdr:from>
        <xdr:to>
          <xdr:col>17</xdr:col>
          <xdr:colOff>31750</xdr:colOff>
          <xdr:row>62</xdr:row>
          <xdr:rowOff>25400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63</xdr:row>
          <xdr:rowOff>12700</xdr:rowOff>
        </xdr:from>
        <xdr:to>
          <xdr:col>16</xdr:col>
          <xdr:colOff>25400</xdr:colOff>
          <xdr:row>64</xdr:row>
          <xdr:rowOff>12700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63</xdr:row>
          <xdr:rowOff>31750</xdr:rowOff>
        </xdr:from>
        <xdr:to>
          <xdr:col>24</xdr:col>
          <xdr:colOff>0</xdr:colOff>
          <xdr:row>64</xdr:row>
          <xdr:rowOff>25400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88900</xdr:colOff>
          <xdr:row>63</xdr:row>
          <xdr:rowOff>0</xdr:rowOff>
        </xdr:from>
        <xdr:to>
          <xdr:col>32</xdr:col>
          <xdr:colOff>25400</xdr:colOff>
          <xdr:row>64</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63</xdr:row>
          <xdr:rowOff>6350</xdr:rowOff>
        </xdr:from>
        <xdr:to>
          <xdr:col>41</xdr:col>
          <xdr:colOff>57150</xdr:colOff>
          <xdr:row>64</xdr:row>
          <xdr:rowOff>12700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88900</xdr:colOff>
          <xdr:row>1</xdr:row>
          <xdr:rowOff>12700</xdr:rowOff>
        </xdr:from>
        <xdr:to>
          <xdr:col>74</xdr:col>
          <xdr:colOff>114300</xdr:colOff>
          <xdr:row>2</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82550</xdr:colOff>
          <xdr:row>2</xdr:row>
          <xdr:rowOff>19050</xdr:rowOff>
        </xdr:from>
        <xdr:to>
          <xdr:col>79</xdr:col>
          <xdr:colOff>12700</xdr:colOff>
          <xdr:row>3</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82550</xdr:colOff>
          <xdr:row>3</xdr:row>
          <xdr:rowOff>19050</xdr:rowOff>
        </xdr:from>
        <xdr:to>
          <xdr:col>74</xdr:col>
          <xdr:colOff>12700</xdr:colOff>
          <xdr:row>4</xdr:row>
          <xdr:rowOff>25400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88900</xdr:colOff>
          <xdr:row>1</xdr:row>
          <xdr:rowOff>12700</xdr:rowOff>
        </xdr:from>
        <xdr:to>
          <xdr:col>87</xdr:col>
          <xdr:colOff>114300</xdr:colOff>
          <xdr:row>2</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88900</xdr:colOff>
          <xdr:row>2</xdr:row>
          <xdr:rowOff>25400</xdr:rowOff>
        </xdr:from>
        <xdr:to>
          <xdr:col>86</xdr:col>
          <xdr:colOff>101600</xdr:colOff>
          <xdr:row>2</xdr:row>
          <xdr:rowOff>165100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82550</xdr:colOff>
          <xdr:row>3</xdr:row>
          <xdr:rowOff>19050</xdr:rowOff>
        </xdr:from>
        <xdr:to>
          <xdr:col>87</xdr:col>
          <xdr:colOff>12700</xdr:colOff>
          <xdr:row>4</xdr:row>
          <xdr:rowOff>25400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88900</xdr:colOff>
          <xdr:row>1</xdr:row>
          <xdr:rowOff>12700</xdr:rowOff>
        </xdr:from>
        <xdr:to>
          <xdr:col>97</xdr:col>
          <xdr:colOff>31750</xdr:colOff>
          <xdr:row>2</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88900</xdr:colOff>
          <xdr:row>2</xdr:row>
          <xdr:rowOff>25400</xdr:rowOff>
        </xdr:from>
        <xdr:to>
          <xdr:col>96</xdr:col>
          <xdr:colOff>0</xdr:colOff>
          <xdr:row>2</xdr:row>
          <xdr:rowOff>165100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82550</xdr:colOff>
          <xdr:row>3</xdr:row>
          <xdr:rowOff>6350</xdr:rowOff>
        </xdr:from>
        <xdr:to>
          <xdr:col>95</xdr:col>
          <xdr:colOff>101600</xdr:colOff>
          <xdr:row>4</xdr:row>
          <xdr:rowOff>31750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99</xdr:col>
          <xdr:colOff>76200</xdr:colOff>
          <xdr:row>2</xdr:row>
          <xdr:rowOff>25400</xdr:rowOff>
        </xdr:from>
        <xdr:to>
          <xdr:col>107</xdr:col>
          <xdr:colOff>0</xdr:colOff>
          <xdr:row>2</xdr:row>
          <xdr:rowOff>152400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52</xdr:row>
          <xdr:rowOff>88900</xdr:rowOff>
        </xdr:from>
        <xdr:to>
          <xdr:col>93</xdr:col>
          <xdr:colOff>101600</xdr:colOff>
          <xdr:row>53</xdr:row>
          <xdr:rowOff>95250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122</xdr:row>
          <xdr:rowOff>114300</xdr:rowOff>
        </xdr:from>
        <xdr:to>
          <xdr:col>23</xdr:col>
          <xdr:colOff>76200</xdr:colOff>
          <xdr:row>124</xdr:row>
          <xdr:rowOff>6350</xdr:rowOff>
        </xdr:to>
        <xdr:sp macro="" textlink="">
          <xdr:nvSpPr>
            <xdr:cNvPr id="1099" name="Check Box 12"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88900</xdr:colOff>
          <xdr:row>122</xdr:row>
          <xdr:rowOff>114300</xdr:rowOff>
        </xdr:from>
        <xdr:to>
          <xdr:col>27</xdr:col>
          <xdr:colOff>76200</xdr:colOff>
          <xdr:row>124</xdr:row>
          <xdr:rowOff>6350</xdr:rowOff>
        </xdr:to>
        <xdr:sp macro="" textlink="">
          <xdr:nvSpPr>
            <xdr:cNvPr id="1100" name="Check Box 14"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88900</xdr:colOff>
          <xdr:row>122</xdr:row>
          <xdr:rowOff>114300</xdr:rowOff>
        </xdr:from>
        <xdr:to>
          <xdr:col>32</xdr:col>
          <xdr:colOff>76200</xdr:colOff>
          <xdr:row>124</xdr:row>
          <xdr:rowOff>6350</xdr:rowOff>
        </xdr:to>
        <xdr:sp macro="" textlink="">
          <xdr:nvSpPr>
            <xdr:cNvPr id="1101" name="Check Box 16"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122</xdr:row>
          <xdr:rowOff>107950</xdr:rowOff>
        </xdr:from>
        <xdr:to>
          <xdr:col>28</xdr:col>
          <xdr:colOff>76200</xdr:colOff>
          <xdr:row>123</xdr:row>
          <xdr:rowOff>158750</xdr:rowOff>
        </xdr:to>
        <xdr:sp macro="" textlink="">
          <xdr:nvSpPr>
            <xdr:cNvPr id="1102" name="Check Box 15"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122</xdr:row>
          <xdr:rowOff>114300</xdr:rowOff>
        </xdr:from>
        <xdr:to>
          <xdr:col>28</xdr:col>
          <xdr:colOff>76200</xdr:colOff>
          <xdr:row>124</xdr:row>
          <xdr:rowOff>6350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88900</xdr:colOff>
          <xdr:row>28</xdr:row>
          <xdr:rowOff>6350</xdr:rowOff>
        </xdr:from>
        <xdr:to>
          <xdr:col>86</xdr:col>
          <xdr:colOff>101600</xdr:colOff>
          <xdr:row>28</xdr:row>
          <xdr:rowOff>152400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88900</xdr:colOff>
          <xdr:row>29</xdr:row>
          <xdr:rowOff>6350</xdr:rowOff>
        </xdr:from>
        <xdr:to>
          <xdr:col>86</xdr:col>
          <xdr:colOff>101600</xdr:colOff>
          <xdr:row>29</xdr:row>
          <xdr:rowOff>152400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88900</xdr:colOff>
          <xdr:row>30</xdr:row>
          <xdr:rowOff>6350</xdr:rowOff>
        </xdr:from>
        <xdr:to>
          <xdr:col>86</xdr:col>
          <xdr:colOff>101600</xdr:colOff>
          <xdr:row>30</xdr:row>
          <xdr:rowOff>133350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88900</xdr:colOff>
          <xdr:row>31</xdr:row>
          <xdr:rowOff>25400</xdr:rowOff>
        </xdr:from>
        <xdr:to>
          <xdr:col>86</xdr:col>
          <xdr:colOff>101600</xdr:colOff>
          <xdr:row>31</xdr:row>
          <xdr:rowOff>152400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76200</xdr:colOff>
          <xdr:row>35</xdr:row>
          <xdr:rowOff>165100</xdr:rowOff>
        </xdr:from>
        <xdr:to>
          <xdr:col>69</xdr:col>
          <xdr:colOff>88900</xdr:colOff>
          <xdr:row>37</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76200</xdr:colOff>
          <xdr:row>36</xdr:row>
          <xdr:rowOff>0</xdr:rowOff>
        </xdr:from>
        <xdr:to>
          <xdr:col>76</xdr:col>
          <xdr:colOff>101600</xdr:colOff>
          <xdr:row>36</xdr:row>
          <xdr:rowOff>165100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36</xdr:row>
          <xdr:rowOff>6350</xdr:rowOff>
        </xdr:from>
        <xdr:to>
          <xdr:col>85</xdr:col>
          <xdr:colOff>25400</xdr:colOff>
          <xdr:row>36</xdr:row>
          <xdr:rowOff>139700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86</xdr:col>
          <xdr:colOff>76200</xdr:colOff>
          <xdr:row>36</xdr:row>
          <xdr:rowOff>12700</xdr:rowOff>
        </xdr:from>
        <xdr:to>
          <xdr:col>90</xdr:col>
          <xdr:colOff>101600</xdr:colOff>
          <xdr:row>36</xdr:row>
          <xdr:rowOff>152400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93</xdr:col>
          <xdr:colOff>76200</xdr:colOff>
          <xdr:row>36</xdr:row>
          <xdr:rowOff>6350</xdr:rowOff>
        </xdr:from>
        <xdr:to>
          <xdr:col>98</xdr:col>
          <xdr:colOff>101600</xdr:colOff>
          <xdr:row>37</xdr:row>
          <xdr:rowOff>12700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76200</xdr:colOff>
          <xdr:row>37</xdr:row>
          <xdr:rowOff>0</xdr:rowOff>
        </xdr:from>
        <xdr:to>
          <xdr:col>69</xdr:col>
          <xdr:colOff>88900</xdr:colOff>
          <xdr:row>38</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36</xdr:row>
          <xdr:rowOff>158750</xdr:rowOff>
        </xdr:from>
        <xdr:to>
          <xdr:col>83</xdr:col>
          <xdr:colOff>101600</xdr:colOff>
          <xdr:row>38</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93</xdr:col>
          <xdr:colOff>76200</xdr:colOff>
          <xdr:row>37</xdr:row>
          <xdr:rowOff>12700</xdr:rowOff>
        </xdr:from>
        <xdr:to>
          <xdr:col>103</xdr:col>
          <xdr:colOff>25400</xdr:colOff>
          <xdr:row>37</xdr:row>
          <xdr:rowOff>165100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76200</xdr:colOff>
          <xdr:row>38</xdr:row>
          <xdr:rowOff>6350</xdr:rowOff>
        </xdr:from>
        <xdr:to>
          <xdr:col>77</xdr:col>
          <xdr:colOff>38100</xdr:colOff>
          <xdr:row>39</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76200</xdr:colOff>
          <xdr:row>38</xdr:row>
          <xdr:rowOff>152400</xdr:rowOff>
        </xdr:from>
        <xdr:to>
          <xdr:col>70</xdr:col>
          <xdr:colOff>76200</xdr:colOff>
          <xdr:row>40</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40</xdr:row>
          <xdr:rowOff>6350</xdr:rowOff>
        </xdr:from>
        <xdr:to>
          <xdr:col>86</xdr:col>
          <xdr:colOff>69850</xdr:colOff>
          <xdr:row>40</xdr:row>
          <xdr:rowOff>152400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41</xdr:row>
          <xdr:rowOff>12700</xdr:rowOff>
        </xdr:from>
        <xdr:to>
          <xdr:col>86</xdr:col>
          <xdr:colOff>69850</xdr:colOff>
          <xdr:row>41</xdr:row>
          <xdr:rowOff>158750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41</xdr:row>
          <xdr:rowOff>171450</xdr:rowOff>
        </xdr:from>
        <xdr:to>
          <xdr:col>86</xdr:col>
          <xdr:colOff>57150</xdr:colOff>
          <xdr:row>42</xdr:row>
          <xdr:rowOff>165100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43</xdr:row>
          <xdr:rowOff>19050</xdr:rowOff>
        </xdr:from>
        <xdr:to>
          <xdr:col>86</xdr:col>
          <xdr:colOff>57150</xdr:colOff>
          <xdr:row>43</xdr:row>
          <xdr:rowOff>165100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82550</xdr:colOff>
          <xdr:row>48</xdr:row>
          <xdr:rowOff>19050</xdr:rowOff>
        </xdr:from>
        <xdr:to>
          <xdr:col>69</xdr:col>
          <xdr:colOff>95250</xdr:colOff>
          <xdr:row>48</xdr:row>
          <xdr:rowOff>152400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76200</xdr:colOff>
          <xdr:row>48</xdr:row>
          <xdr:rowOff>12700</xdr:rowOff>
        </xdr:from>
        <xdr:to>
          <xdr:col>76</xdr:col>
          <xdr:colOff>76200</xdr:colOff>
          <xdr:row>48</xdr:row>
          <xdr:rowOff>152400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48</xdr:row>
          <xdr:rowOff>19050</xdr:rowOff>
        </xdr:from>
        <xdr:to>
          <xdr:col>85</xdr:col>
          <xdr:colOff>6350</xdr:colOff>
          <xdr:row>48</xdr:row>
          <xdr:rowOff>152400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86</xdr:col>
          <xdr:colOff>76200</xdr:colOff>
          <xdr:row>48</xdr:row>
          <xdr:rowOff>19050</xdr:rowOff>
        </xdr:from>
        <xdr:to>
          <xdr:col>90</xdr:col>
          <xdr:colOff>6350</xdr:colOff>
          <xdr:row>48</xdr:row>
          <xdr:rowOff>152400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93</xdr:col>
          <xdr:colOff>76200</xdr:colOff>
          <xdr:row>48</xdr:row>
          <xdr:rowOff>12700</xdr:rowOff>
        </xdr:from>
        <xdr:to>
          <xdr:col>98</xdr:col>
          <xdr:colOff>95250</xdr:colOff>
          <xdr:row>48</xdr:row>
          <xdr:rowOff>152400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82550</xdr:colOff>
          <xdr:row>49</xdr:row>
          <xdr:rowOff>12700</xdr:rowOff>
        </xdr:from>
        <xdr:to>
          <xdr:col>69</xdr:col>
          <xdr:colOff>88900</xdr:colOff>
          <xdr:row>49</xdr:row>
          <xdr:rowOff>158750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48</xdr:row>
          <xdr:rowOff>165100</xdr:rowOff>
        </xdr:from>
        <xdr:to>
          <xdr:col>83</xdr:col>
          <xdr:colOff>101600</xdr:colOff>
          <xdr:row>50</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93</xdr:col>
          <xdr:colOff>76200</xdr:colOff>
          <xdr:row>49</xdr:row>
          <xdr:rowOff>19050</xdr:rowOff>
        </xdr:from>
        <xdr:to>
          <xdr:col>98</xdr:col>
          <xdr:colOff>95250</xdr:colOff>
          <xdr:row>49</xdr:row>
          <xdr:rowOff>133350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82550</xdr:colOff>
          <xdr:row>50</xdr:row>
          <xdr:rowOff>19050</xdr:rowOff>
        </xdr:from>
        <xdr:to>
          <xdr:col>77</xdr:col>
          <xdr:colOff>38100</xdr:colOff>
          <xdr:row>50</xdr:row>
          <xdr:rowOff>165100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82550</xdr:colOff>
          <xdr:row>51</xdr:row>
          <xdr:rowOff>6350</xdr:rowOff>
        </xdr:from>
        <xdr:to>
          <xdr:col>69</xdr:col>
          <xdr:colOff>101600</xdr:colOff>
          <xdr:row>51</xdr:row>
          <xdr:rowOff>152400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82550</xdr:colOff>
          <xdr:row>58</xdr:row>
          <xdr:rowOff>12700</xdr:rowOff>
        </xdr:from>
        <xdr:to>
          <xdr:col>80</xdr:col>
          <xdr:colOff>6350</xdr:colOff>
          <xdr:row>58</xdr:row>
          <xdr:rowOff>133350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58</xdr:row>
          <xdr:rowOff>6350</xdr:rowOff>
        </xdr:from>
        <xdr:to>
          <xdr:col>84</xdr:col>
          <xdr:colOff>76200</xdr:colOff>
          <xdr:row>58</xdr:row>
          <xdr:rowOff>152400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86</xdr:col>
          <xdr:colOff>6350</xdr:colOff>
          <xdr:row>58</xdr:row>
          <xdr:rowOff>12700</xdr:rowOff>
        </xdr:from>
        <xdr:to>
          <xdr:col>90</xdr:col>
          <xdr:colOff>25400</xdr:colOff>
          <xdr:row>58</xdr:row>
          <xdr:rowOff>133350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82550</xdr:colOff>
          <xdr:row>59</xdr:row>
          <xdr:rowOff>12700</xdr:rowOff>
        </xdr:from>
        <xdr:to>
          <xdr:col>80</xdr:col>
          <xdr:colOff>12700</xdr:colOff>
          <xdr:row>59</xdr:row>
          <xdr:rowOff>152400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59</xdr:row>
          <xdr:rowOff>12700</xdr:rowOff>
        </xdr:from>
        <xdr:to>
          <xdr:col>84</xdr:col>
          <xdr:colOff>101600</xdr:colOff>
          <xdr:row>59</xdr:row>
          <xdr:rowOff>152400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86</xdr:col>
          <xdr:colOff>0</xdr:colOff>
          <xdr:row>59</xdr:row>
          <xdr:rowOff>19050</xdr:rowOff>
        </xdr:from>
        <xdr:to>
          <xdr:col>90</xdr:col>
          <xdr:colOff>44450</xdr:colOff>
          <xdr:row>59</xdr:row>
          <xdr:rowOff>139700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60</xdr:row>
          <xdr:rowOff>146050</xdr:rowOff>
        </xdr:from>
        <xdr:to>
          <xdr:col>9</xdr:col>
          <xdr:colOff>12700</xdr:colOff>
          <xdr:row>61</xdr:row>
          <xdr:rowOff>152400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症状なし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101600</xdr:colOff>
          <xdr:row>63</xdr:row>
          <xdr:rowOff>133350</xdr:rowOff>
        </xdr:from>
        <xdr:to>
          <xdr:col>8</xdr:col>
          <xdr:colOff>50800</xdr:colOff>
          <xdr:row>64</xdr:row>
          <xdr:rowOff>152400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問題行動なし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69850</xdr:colOff>
          <xdr:row>24</xdr:row>
          <xdr:rowOff>158750</xdr:rowOff>
        </xdr:from>
        <xdr:to>
          <xdr:col>39</xdr:col>
          <xdr:colOff>12700</xdr:colOff>
          <xdr:row>26</xdr:row>
          <xdr:rowOff>12700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63500</xdr:colOff>
          <xdr:row>24</xdr:row>
          <xdr:rowOff>139700</xdr:rowOff>
        </xdr:from>
        <xdr:to>
          <xdr:col>52</xdr:col>
          <xdr:colOff>133350</xdr:colOff>
          <xdr:row>26</xdr:row>
          <xdr:rowOff>25400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omments" Target="../comments1.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BAF2-178E-4D8B-A6E0-AE0F969309B6}">
  <sheetPr codeName="Sheet1"/>
  <dimension ref="A1:IT156"/>
  <sheetViews>
    <sheetView showGridLines="0" tabSelected="1" view="pageBreakPreview" zoomScale="80" zoomScaleNormal="120" zoomScaleSheetLayoutView="85" workbookViewId="0">
      <selection activeCell="BM23" sqref="BM23:DD28"/>
    </sheetView>
  </sheetViews>
  <sheetFormatPr defaultColWidth="9" defaultRowHeight="11"/>
  <cols>
    <col min="1" max="9" width="2.08984375" style="2" customWidth="1"/>
    <col min="10" max="52" width="1.7265625" style="2" customWidth="1"/>
    <col min="53" max="53" width="3.453125" style="2" customWidth="1"/>
    <col min="54" max="64" width="2.08984375" style="2" customWidth="1"/>
    <col min="65" max="108" width="1.7265625" style="2" customWidth="1"/>
    <col min="109" max="109" width="1.453125" style="2" customWidth="1"/>
    <col min="110" max="110" width="1.7265625" style="2" customWidth="1"/>
    <col min="111" max="111" width="15.81640625" style="3" customWidth="1"/>
    <col min="112" max="112" width="9.81640625" style="4" bestFit="1" customWidth="1"/>
    <col min="113" max="121" width="9.81640625" style="2" customWidth="1"/>
    <col min="122" max="122" width="13" style="2" bestFit="1" customWidth="1"/>
    <col min="123" max="220" width="9" style="2"/>
    <col min="221" max="221" width="13" style="2" bestFit="1" customWidth="1"/>
    <col min="222" max="239" width="9" style="2"/>
    <col min="240" max="240" width="13" style="2" bestFit="1" customWidth="1"/>
    <col min="241" max="16384" width="9" style="2"/>
  </cols>
  <sheetData>
    <row r="1" spans="1:254" ht="13.5" customHeight="1">
      <c r="A1" s="1" t="s">
        <v>0</v>
      </c>
      <c r="BA1" s="3"/>
      <c r="DI1" s="5" t="s">
        <v>126</v>
      </c>
      <c r="DJ1" s="68"/>
      <c r="DK1" s="39" t="str">
        <f>TEXT(DH5,"ggge年m月d日")</f>
        <v>【未入力】</v>
      </c>
      <c r="DL1" s="39" t="str">
        <f>DH6</f>
        <v>【未入力】</v>
      </c>
      <c r="DM1" s="39" t="str">
        <f>DH8</f>
        <v>【未入力】</v>
      </c>
      <c r="DN1" s="39" t="str">
        <f>DH9</f>
        <v>【未入力】</v>
      </c>
      <c r="DO1" s="39" t="str">
        <f>DH10</f>
        <v>【未入力】</v>
      </c>
      <c r="DP1" s="39" t="str">
        <f>DH11</f>
        <v>【未入力】</v>
      </c>
      <c r="DQ1" s="39" t="str">
        <f>TEXT(DH12,"ggge年m月d日")</f>
        <v>【未入力】</v>
      </c>
      <c r="DR1" s="39" t="str">
        <f>DH13</f>
        <v>【未入力】</v>
      </c>
      <c r="DS1" s="39" t="str">
        <f>TEXT(DH14,"ggge年m月d日")</f>
        <v>【未入力】</v>
      </c>
      <c r="DT1" s="39" t="str">
        <f>TEXT(DH15,"ggge年m月d日")</f>
        <v>【未入力】</v>
      </c>
      <c r="DU1" s="69" t="str">
        <f>DH16</f>
        <v>【未入力】</v>
      </c>
      <c r="DV1" s="39" t="str">
        <f>TEXT(DH17,"ggge年m月d日")&amp;"～"&amp;TEXT(DH18,"ggge年m月d日")</f>
        <v>【未入力】～【未入力】</v>
      </c>
      <c r="DW1" s="39" t="str">
        <f>TEXT(DH19,"ggge年m月d日")</f>
        <v>【未入力】</v>
      </c>
      <c r="DX1" s="39" t="str">
        <f>DH20</f>
        <v>【未入力】</v>
      </c>
      <c r="DY1" s="39" t="str">
        <f>DH21</f>
        <v>【未入力】</v>
      </c>
      <c r="DZ1" s="39" t="str">
        <f>DH22</f>
        <v>【未入力】</v>
      </c>
      <c r="EA1" s="39" t="str">
        <f>DH23</f>
        <v>【未入力】</v>
      </c>
      <c r="EB1" s="39" t="str">
        <f>DH24</f>
        <v>【未入力】</v>
      </c>
      <c r="EC1" s="39" t="str">
        <f>DH25</f>
        <v>【未入力】</v>
      </c>
      <c r="ED1" s="39" t="str">
        <f>IF(DH27=TRUE,"悪化傾向","")</f>
        <v/>
      </c>
      <c r="EE1" s="39" t="str">
        <f>IF(DI27=TRUE,"動揺傾向","")</f>
        <v/>
      </c>
      <c r="EF1" s="39" t="str">
        <f>IF(DJ27=TRUE,"不変","")</f>
        <v/>
      </c>
      <c r="EG1" s="39" t="str">
        <f>IF(DK27=TRUE,"改善傾向","")</f>
        <v/>
      </c>
      <c r="EH1" s="39" t="str">
        <f>IF(DH29=TRUE,"意識混濁","")</f>
        <v/>
      </c>
      <c r="EI1" s="39" t="str">
        <f>IF(DI29=TRUE,"せん妄","")</f>
        <v/>
      </c>
      <c r="EJ1" s="39" t="str">
        <f>IF(DJ29=TRUE,"もうろう","")</f>
        <v/>
      </c>
      <c r="EK1" s="39" t="str">
        <f>IF(DL29=0,"",DL29)</f>
        <v/>
      </c>
      <c r="EL1" s="39" t="str">
        <f>IF(DH30=TRUE,"軽度障害","")</f>
        <v/>
      </c>
      <c r="EM1" s="39" t="str">
        <f>IF(DI30=TRUE,"中等度障害","")</f>
        <v/>
      </c>
      <c r="EN1" s="39" t="str">
        <f>IF(DJ30=TRUE,"重度障害","")</f>
        <v/>
      </c>
      <c r="EO1" s="39" t="str">
        <f>IF(DH31=TRUE,"記銘障害","")</f>
        <v/>
      </c>
      <c r="EP1" s="39" t="str">
        <f>IF(DI31=TRUE,"見当識障害","")</f>
        <v/>
      </c>
      <c r="EQ1" s="39" t="str">
        <f>IF(DJ31=TRUE,"健忘","")</f>
        <v/>
      </c>
      <c r="ER1" s="39" t="str">
        <f>IF(DL31=0,"",DL31)</f>
        <v/>
      </c>
      <c r="ES1" s="39" t="str">
        <f>IF(DH32=TRUE,"幻聴","")</f>
        <v/>
      </c>
      <c r="ET1" s="39" t="str">
        <f>IF(DI32=TRUE,"幻視","")</f>
        <v/>
      </c>
      <c r="EU1" s="39" t="str">
        <f>IF(DK32=0,"",DK32)</f>
        <v/>
      </c>
      <c r="EV1" s="39" t="str">
        <f>IF(DH33=TRUE,"妄想","")</f>
        <v/>
      </c>
      <c r="EW1" s="39" t="str">
        <f>IF(DI33=TRUE,"思考途絶","")</f>
        <v/>
      </c>
      <c r="EX1" s="39" t="str">
        <f>IF(DJ33=TRUE,"連合弛緩","")</f>
        <v/>
      </c>
      <c r="EY1" s="39" t="str">
        <f>IF(DK33=TRUE,"滅裂思考","")</f>
        <v/>
      </c>
      <c r="EZ1" s="39" t="str">
        <f>IF(DL33=TRUE,"思考奔逸","")</f>
        <v/>
      </c>
      <c r="FA1" s="39" t="str">
        <f>IF(DM33=TRUE,"思考制止","")</f>
        <v/>
      </c>
      <c r="FB1" s="39" t="str">
        <f>IF(DN33=TRUE,"強迫観念","")</f>
        <v/>
      </c>
      <c r="FC1" s="39" t="str">
        <f>IF(DP33=0,"",DP33)</f>
        <v/>
      </c>
      <c r="FD1" s="39" t="str">
        <f>IF(DH34=TRUE,"感情平板化","")</f>
        <v/>
      </c>
      <c r="FE1" s="39" t="str">
        <f>IF(DI34=TRUE,"抑うつ気分","")</f>
        <v/>
      </c>
      <c r="FF1" s="39" t="str">
        <f>IF(DJ34=TRUE,"高揚気分","")</f>
        <v/>
      </c>
      <c r="FG1" s="39" t="str">
        <f>IF(DK34=TRUE,"感情失禁","")</f>
        <v/>
      </c>
      <c r="FH1" s="39" t="str">
        <f>IF(DL34=TRUE,"焦燥・激越","")</f>
        <v/>
      </c>
      <c r="FI1" s="39" t="str">
        <f>IF(DM34=TRUE,"易怒性","")</f>
        <v/>
      </c>
      <c r="FJ1" s="39" t="str">
        <f>IF(DO34=0,"",DO34)</f>
        <v/>
      </c>
      <c r="FK1" s="39" t="str">
        <f>IF(DH35=TRUE,"衝動行為","")</f>
        <v/>
      </c>
      <c r="FL1" s="39" t="str">
        <f>IF(DI35=TRUE,"行為心拍","")</f>
        <v/>
      </c>
      <c r="FM1" s="39" t="str">
        <f>IF(DJ35=TRUE,"興奮","")</f>
        <v/>
      </c>
      <c r="FN1" s="39" t="str">
        <f>IF(DK35=TRUE,"昏迷","")</f>
        <v/>
      </c>
      <c r="FO1" s="39" t="str">
        <f>IF(DL35=TRUE,"精神運動制止","")</f>
        <v/>
      </c>
      <c r="FP1" s="39" t="str">
        <f>IF(DM35=TRUE,"無為・無関心","")</f>
        <v/>
      </c>
      <c r="FQ1" s="39" t="str">
        <f>IF(DO35=0,"",DO35)</f>
        <v/>
      </c>
      <c r="FR1" s="39" t="str">
        <f>IF(DH36=TRUE,"離人感","")</f>
        <v/>
      </c>
      <c r="FS1" s="39" t="str">
        <f>IF(DI36=TRUE,"させられ体験","")</f>
        <v/>
      </c>
      <c r="FT1" s="39" t="str">
        <f>IF(DJ36=TRUE,"解離","")</f>
        <v/>
      </c>
      <c r="FU1" s="39" t="str">
        <f>IF(DL36=0,"",DL36)</f>
        <v/>
      </c>
      <c r="FV1" s="39" t="str">
        <f>IF(DH37=TRUE,"拒食","")</f>
        <v/>
      </c>
      <c r="FW1" s="39" t="str">
        <f>IF(DI37=TRUE,"過食","")</f>
        <v/>
      </c>
      <c r="FX1" s="39" t="str">
        <f>IF(DJ37=TRUE,"異食","")</f>
        <v/>
      </c>
      <c r="FY1" s="39" t="str">
        <f>IF(DL37=0,"",DL37)</f>
        <v/>
      </c>
      <c r="FZ1" s="39" t="str">
        <f>IF(DH39=TRUE,"てんかん発作","")</f>
        <v/>
      </c>
      <c r="GA1" s="39" t="str">
        <f>IF(DI39=TRUE,"自殺念慮","")</f>
        <v/>
      </c>
      <c r="GB1" s="39" t="str">
        <f>IF(DM39=0,"",DM39)</f>
        <v/>
      </c>
      <c r="GC1" s="39" t="str">
        <f>IF(DN39=0,"",DN39)</f>
        <v/>
      </c>
      <c r="GD1" s="39" t="str">
        <f>IF(DH41=TRUE,"暴言","")</f>
        <v/>
      </c>
      <c r="GE1" s="39" t="str">
        <f>IF(DI41=TRUE,"徘徊","")</f>
        <v/>
      </c>
      <c r="GF1" s="39" t="str">
        <f>IF(DJ41=TRUE,"不潔行為","")</f>
        <v/>
      </c>
      <c r="GG1" s="39" t="str">
        <f>IF(DM41=0,"",DM41)</f>
        <v/>
      </c>
      <c r="GH1" s="39" t="str">
        <f>IF(DH43=TRUE,"幻覚妄想状態","")</f>
        <v/>
      </c>
      <c r="GI1" s="39" t="str">
        <f>IF(DI43=TRUE,"精神運動興奮状態","")</f>
        <v/>
      </c>
      <c r="GJ1" s="39" t="str">
        <f>IF(DJ43=TRUE,"昏迷状態","")</f>
        <v/>
      </c>
      <c r="GK1" s="39" t="str">
        <f>IF(DK43=TRUE,"統合失調症等残遺状態","")</f>
        <v/>
      </c>
      <c r="GL1" s="39" t="str">
        <f>IF(DL43=TRUE,"抑うつ状態","")</f>
        <v/>
      </c>
      <c r="GM1" s="39" t="str">
        <f>IF(DM43=TRUE,"躁状態","")</f>
        <v/>
      </c>
      <c r="GN1" s="39" t="str">
        <f>IF(DN43=TRUE,"せん妄状態","")</f>
        <v/>
      </c>
      <c r="GO1" s="39" t="str">
        <f>IF(DO43=TRUE,"もうろう状態","")</f>
        <v/>
      </c>
      <c r="GP1" s="39" t="str">
        <f>IF(DP43=TRUE,"認知症状態","")</f>
        <v/>
      </c>
      <c r="GQ1" s="39" t="str">
        <f>IF(DR43=0,"",DR43)</f>
        <v/>
      </c>
      <c r="GR1" s="39" t="str">
        <f>DH44</f>
        <v>【未入力】</v>
      </c>
      <c r="GS1" s="39" t="str">
        <f>DH45</f>
        <v>【未入力】</v>
      </c>
      <c r="GT1" s="39" t="str">
        <f>TEXT(DH46,"ggge年m月d日")</f>
        <v>【未入力】</v>
      </c>
      <c r="GU1" s="39" t="str">
        <f>DH47</f>
        <v>【未入力】</v>
      </c>
      <c r="GV1" s="39" t="str">
        <f>TEXT(DH48,"ggge年m月d日")</f>
        <v>【未入力】</v>
      </c>
      <c r="GW1" s="39" t="str">
        <f>DH49</f>
        <v>【未入力】</v>
      </c>
      <c r="GX1" s="39" t="str">
        <f>DH50</f>
        <v>【未入力】</v>
      </c>
      <c r="GY1" s="39" t="str">
        <f>DH52</f>
        <v>【未入力】</v>
      </c>
      <c r="GZ1" s="39" t="str">
        <f>TEXT(DH53,"ggge年m月d日")</f>
        <v>【未入力】</v>
      </c>
      <c r="HA1" s="39" t="str">
        <f>DH54</f>
        <v>【未入力】</v>
      </c>
      <c r="HB1" s="39" t="str">
        <f>DH55</f>
        <v/>
      </c>
      <c r="HC1" s="39" t="str">
        <f>DH57</f>
        <v/>
      </c>
      <c r="HD1" s="39" t="str">
        <f>TEXT(DH58,"ggge年m月d日")</f>
        <v/>
      </c>
      <c r="HE1" s="39" t="str">
        <f>DH59</f>
        <v/>
      </c>
      <c r="HF1" s="39" t="str">
        <f>IF(DH61=TRUE,"配偶者","")</f>
        <v/>
      </c>
      <c r="HG1" s="39" t="str">
        <f>IF(DI61=TRUE,"父母","")</f>
        <v/>
      </c>
      <c r="HH1" s="39" t="str">
        <f>IF(DJ61=TRUE,"親権者である","")</f>
        <v/>
      </c>
      <c r="HI1" s="39" t="str">
        <f>IF(DK61=TRUE,"親権者でない","")</f>
        <v/>
      </c>
      <c r="HJ1" s="39" t="str">
        <f>IF(DL61=TRUE,"祖父母等","")</f>
        <v/>
      </c>
      <c r="HK1" s="39" t="str">
        <f>IF(DM61=TRUE,"子・孫等","")</f>
        <v/>
      </c>
      <c r="HL1" s="39" t="str">
        <f>IF(DN61=TRUE,"兄弟姉妹","")</f>
        <v/>
      </c>
      <c r="HM1" s="39" t="str">
        <f>IF(DO61=TRUE,"後見人又は保佐人","")</f>
        <v/>
      </c>
      <c r="HN1" s="39" t="str">
        <f>IF(DP61=TRUE,"家庭裁判所が選任した扶養義務者","")</f>
        <v/>
      </c>
      <c r="HO1" s="70" t="str">
        <f>IF(DR61=0,"",TEXT(DR61,"ggge年m月d日"))</f>
        <v/>
      </c>
      <c r="HP1" s="39" t="str">
        <f>IF(DQ61=TRUE,"市町村長","")</f>
        <v/>
      </c>
      <c r="HQ1" s="39" t="str">
        <f>DH62</f>
        <v/>
      </c>
      <c r="HR1" s="39" t="str">
        <f>DH64</f>
        <v/>
      </c>
      <c r="HS1" s="39" t="str">
        <f>TEXT(DH65,"ggge年m月d日")</f>
        <v/>
      </c>
      <c r="HT1" s="39" t="str">
        <f>DH66</f>
        <v/>
      </c>
      <c r="HU1" s="39" t="str">
        <f>DH67</f>
        <v/>
      </c>
      <c r="HV1" s="39" t="str">
        <f>DH69</f>
        <v/>
      </c>
      <c r="HW1" s="39" t="str">
        <f>TEXT(DH70,"ggge年m月d日")</f>
        <v/>
      </c>
      <c r="HX1" s="39" t="str">
        <f>DH71</f>
        <v/>
      </c>
      <c r="HY1" s="39" t="str">
        <f>IF(DH73=TRUE,"配偶者","")</f>
        <v/>
      </c>
      <c r="HZ1" s="39" t="str">
        <f>IF(DI73=TRUE,"父母","")</f>
        <v/>
      </c>
      <c r="IA1" s="39" t="str">
        <f>IF(DJ73=TRUE,"親権者である","")</f>
        <v/>
      </c>
      <c r="IB1" s="39" t="str">
        <f>IF(DK73=TRUE,"親権者でない","")</f>
        <v/>
      </c>
      <c r="IC1" s="39" t="str">
        <f>IF(DL73=TRUE,"祖父母等","")</f>
        <v/>
      </c>
      <c r="ID1" s="39" t="str">
        <f>IF(DM73=TRUE,"子・孫等","")</f>
        <v/>
      </c>
      <c r="IE1" s="39" t="str">
        <f>IF(DN73=TRUE,"兄弟姉妹","")</f>
        <v/>
      </c>
      <c r="IF1" s="39" t="str">
        <f>IF(DO73=TRUE,"後見人又は保佐人","")</f>
        <v/>
      </c>
      <c r="IG1" s="39" t="str">
        <f>IF(DP73=TRUE,"家庭裁判所が選任した扶養義務者","")</f>
        <v/>
      </c>
      <c r="IH1" s="39" t="str">
        <f>IF(DR73=0,"",TEXT(DR73,"ggge年m月d日"))</f>
        <v/>
      </c>
      <c r="II1" s="39" t="str">
        <f>IF(DQ73=TRUE,"市町村長","")</f>
        <v/>
      </c>
      <c r="IJ1" s="39">
        <f>IF(DH74=TRUE,1,0)</f>
        <v>0</v>
      </c>
      <c r="IK1" s="39" t="str">
        <f>TEXT(DH75,"ggge年m月d日")</f>
        <v/>
      </c>
      <c r="IL1" s="39" t="str">
        <f>TEXT(DH76,"ggge年m月d日")</f>
        <v/>
      </c>
      <c r="IM1" s="39" t="str">
        <f>TEXT(DH77,"ggge年m月d日")</f>
        <v/>
      </c>
      <c r="IN1" s="39" t="str">
        <f>IF(DH79=TRUE,"面会","")</f>
        <v/>
      </c>
      <c r="IO1" s="39" t="str">
        <f>IF(DI79=TRUE,"電話","")</f>
        <v/>
      </c>
      <c r="IP1" s="39" t="str">
        <f>IF(DK79=0,"",DK79)</f>
        <v/>
      </c>
      <c r="IQ1" s="39" t="str">
        <f>TEXT(DH80,"ggge年m月d日")</f>
        <v/>
      </c>
      <c r="IR1" s="39" t="str">
        <f>IF(DH82=TRUE,"面会","")</f>
        <v/>
      </c>
      <c r="IS1" s="39" t="str">
        <f>IF(DI82=TRUE,"電話","")</f>
        <v/>
      </c>
      <c r="IT1" s="39" t="str">
        <f>IF(DK82=0,"",DK82)</f>
        <v/>
      </c>
    </row>
    <row r="2" spans="1:254" ht="13.5" customHeight="1">
      <c r="BA2" s="3"/>
      <c r="BD2" s="146" t="s">
        <v>66</v>
      </c>
      <c r="BE2" s="147"/>
      <c r="BF2" s="147"/>
      <c r="BG2" s="147"/>
      <c r="BH2" s="147"/>
      <c r="BI2" s="147"/>
      <c r="BJ2" s="147"/>
      <c r="BK2" s="147"/>
      <c r="BL2" s="148"/>
      <c r="BM2" s="51"/>
      <c r="BN2" s="52"/>
      <c r="BO2" s="52"/>
      <c r="BP2" s="52" t="str">
        <f>IF(DH43=TRUE,"☑","□")&amp;"１ 幻覚妄想状態"</f>
        <v>□１ 幻覚妄想状態</v>
      </c>
      <c r="BQ2" s="52"/>
      <c r="BR2" s="52"/>
      <c r="BS2" s="52"/>
      <c r="BT2" s="52"/>
      <c r="BU2" s="52"/>
      <c r="BV2" s="52"/>
      <c r="BW2" s="52"/>
      <c r="BX2" s="52"/>
      <c r="BY2" s="52"/>
      <c r="BZ2" s="52"/>
      <c r="CA2" s="52"/>
      <c r="CB2" s="52"/>
      <c r="CC2" s="52" t="str">
        <f>IF(DI43=TRUE,"☑","□")&amp;"２ 精神運動興奮状態"</f>
        <v>□２ 精神運動興奮状態</v>
      </c>
      <c r="CD2" s="52"/>
      <c r="CE2" s="52"/>
      <c r="CF2" s="52"/>
      <c r="CG2" s="52"/>
      <c r="CH2" s="52"/>
      <c r="CI2" s="52"/>
      <c r="CJ2" s="52"/>
      <c r="CK2" s="52"/>
      <c r="CL2" s="52"/>
      <c r="CM2" s="52"/>
      <c r="CN2" s="52" t="str">
        <f>IF(DJ43=TRUE,"☑","□")&amp;"３ 昏迷状態"</f>
        <v>□３ 昏迷状態</v>
      </c>
      <c r="CO2" s="52"/>
      <c r="CP2" s="52"/>
      <c r="CQ2" s="52"/>
      <c r="CR2" s="52"/>
      <c r="CS2" s="52"/>
      <c r="CT2" s="52"/>
      <c r="CU2" s="52"/>
      <c r="CV2" s="52"/>
      <c r="CW2" s="52"/>
      <c r="CX2" s="52"/>
      <c r="CY2" s="52"/>
      <c r="CZ2" s="52"/>
      <c r="DA2" s="52"/>
      <c r="DB2" s="52"/>
      <c r="DC2" s="52"/>
      <c r="DD2" s="53"/>
      <c r="DG2" s="5" t="s">
        <v>1</v>
      </c>
      <c r="DI2" s="6"/>
    </row>
    <row r="3" spans="1:254" ht="13.5" customHeight="1">
      <c r="B3" s="7"/>
      <c r="C3" s="7"/>
      <c r="D3" s="7"/>
      <c r="E3" s="7"/>
      <c r="F3" s="7"/>
      <c r="G3" s="7"/>
      <c r="H3" s="7"/>
      <c r="I3" s="7"/>
      <c r="J3" s="7"/>
      <c r="K3" s="7"/>
      <c r="L3" s="7"/>
      <c r="M3" s="7"/>
      <c r="N3" s="7"/>
      <c r="O3" s="7"/>
      <c r="P3" s="7"/>
      <c r="Q3" s="7"/>
      <c r="S3" s="7" t="s">
        <v>2</v>
      </c>
      <c r="T3" s="7"/>
      <c r="U3" s="7"/>
      <c r="V3" s="7"/>
      <c r="W3" s="7"/>
      <c r="X3" s="7"/>
      <c r="Y3" s="7"/>
      <c r="Z3" s="7"/>
      <c r="AA3" s="7"/>
      <c r="AB3" s="7"/>
      <c r="AC3" s="7"/>
      <c r="AD3" s="7"/>
      <c r="AE3" s="7"/>
      <c r="AF3" s="7"/>
      <c r="AG3" s="7"/>
      <c r="AH3" s="7"/>
      <c r="AI3" s="7"/>
      <c r="AJ3" s="1"/>
      <c r="AK3" s="1"/>
      <c r="AL3" s="1"/>
      <c r="AM3" s="1"/>
      <c r="AN3" s="1"/>
      <c r="AO3" s="1"/>
      <c r="AP3" s="1"/>
      <c r="AQ3" s="1"/>
      <c r="AR3" s="1"/>
      <c r="AS3" s="1"/>
      <c r="AT3" s="1"/>
      <c r="AU3" s="1"/>
      <c r="AV3" s="1"/>
      <c r="AW3" s="1"/>
      <c r="AX3" s="1"/>
      <c r="AY3" s="1"/>
      <c r="AZ3" s="1"/>
      <c r="BA3" s="1"/>
      <c r="BD3" s="40"/>
      <c r="BE3" s="44"/>
      <c r="BF3" s="44"/>
      <c r="BG3" s="44"/>
      <c r="BH3" s="44"/>
      <c r="BI3" s="44"/>
      <c r="BJ3" s="44"/>
      <c r="BK3" s="44"/>
      <c r="BL3" s="44"/>
      <c r="BM3" s="41"/>
      <c r="BP3" s="2" t="str">
        <f>IF(DK43=TRUE,"☑","□")&amp;"４ 統合失調症等残遺状態"</f>
        <v>□４ 統合失調症等残遺状態</v>
      </c>
      <c r="BR3" s="77"/>
      <c r="BS3" s="77"/>
      <c r="BT3" s="77"/>
      <c r="BU3" s="77"/>
      <c r="BV3" s="77"/>
      <c r="BW3" s="77"/>
      <c r="BX3" s="77"/>
      <c r="BY3" s="77"/>
      <c r="CC3" s="2" t="str">
        <f>IF(DL43=TRUE,"☑","□")&amp;"５ 抑うつ状態"</f>
        <v>□５ 抑うつ状態</v>
      </c>
      <c r="CN3" s="2" t="str">
        <f>IF(DM43=TRUE,"☑","□")&amp;"６ 躁状態"</f>
        <v>□６ 躁状態</v>
      </c>
      <c r="CW3" s="2" t="str">
        <f>IF(DN43=TRUE,"☑","□")&amp;"７ せん妄状態"</f>
        <v>□７ せん妄状態</v>
      </c>
      <c r="DD3" s="43"/>
      <c r="DG3" s="8">
        <f>COUNTIF(DH:DH,"【未入力】")</f>
        <v>38</v>
      </c>
      <c r="DH3" s="6"/>
      <c r="DI3" s="6"/>
    </row>
    <row r="4" spans="1:254" ht="13.5" customHeight="1">
      <c r="BA4" s="9"/>
      <c r="BD4" s="40"/>
      <c r="BE4" s="44"/>
      <c r="BF4" s="44"/>
      <c r="BG4" s="44"/>
      <c r="BH4" s="44"/>
      <c r="BI4" s="44"/>
      <c r="BJ4" s="44"/>
      <c r="BK4" s="44"/>
      <c r="BL4" s="44"/>
      <c r="BM4" s="41"/>
      <c r="BP4" s="2" t="str">
        <f>IF(DO43=TRUE,"☑","□")&amp;"８ もうろう状態"</f>
        <v>□８ もうろう状態</v>
      </c>
      <c r="CC4" s="2" t="str">
        <f>IF(DP43=TRUE,"☑","□")&amp;"９ 認知症状態"</f>
        <v>□９ 認知症状態</v>
      </c>
      <c r="CN4" s="4" t="str">
        <f>IF(DQ43=TRUE,"☑","□")&amp;"10 その他（"</f>
        <v>□10 その他（</v>
      </c>
      <c r="CP4" s="4"/>
      <c r="CS4" s="18"/>
      <c r="CT4" s="145"/>
      <c r="CU4" s="145"/>
      <c r="CV4" s="145"/>
      <c r="CW4" s="145"/>
      <c r="CX4" s="145"/>
      <c r="CY4" s="145"/>
      <c r="CZ4" s="145"/>
      <c r="DA4" s="145"/>
      <c r="DB4" s="145"/>
      <c r="DC4" s="145"/>
      <c r="DD4" s="45" t="s">
        <v>44</v>
      </c>
    </row>
    <row r="5" spans="1:254" ht="13.5" customHeight="1">
      <c r="AK5" s="108" t="s">
        <v>115</v>
      </c>
      <c r="AL5" s="108"/>
      <c r="AM5" s="108"/>
      <c r="AN5" s="108"/>
      <c r="AO5" s="108"/>
      <c r="AP5" s="108"/>
      <c r="AQ5" s="108"/>
      <c r="AR5" s="108"/>
      <c r="AS5" s="108"/>
      <c r="AU5" s="10"/>
      <c r="BD5" s="48"/>
      <c r="BE5" s="29"/>
      <c r="BF5" s="29"/>
      <c r="BG5" s="29"/>
      <c r="BH5" s="29"/>
      <c r="BI5" s="29"/>
      <c r="BJ5" s="29"/>
      <c r="BK5" s="29"/>
      <c r="BL5" s="29"/>
      <c r="BM5" s="50"/>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38"/>
      <c r="DG5" s="3" t="s">
        <v>3</v>
      </c>
      <c r="DH5" s="11" t="str">
        <f>IF(AK5="年　月　日","【未入力】",AK5)</f>
        <v>【未入力】</v>
      </c>
    </row>
    <row r="6" spans="1:254" ht="13.5" customHeight="1">
      <c r="B6" s="150" t="s">
        <v>4</v>
      </c>
      <c r="C6" s="150"/>
      <c r="D6" s="150"/>
      <c r="E6" s="150"/>
      <c r="F6" s="150"/>
      <c r="G6" s="150"/>
      <c r="H6" s="150"/>
      <c r="J6" s="2" t="s">
        <v>5</v>
      </c>
      <c r="BD6" s="149" t="s">
        <v>67</v>
      </c>
      <c r="BE6" s="150"/>
      <c r="BF6" s="150"/>
      <c r="BG6" s="150"/>
      <c r="BH6" s="150"/>
      <c r="BI6" s="150"/>
      <c r="BJ6" s="150"/>
      <c r="BK6" s="150"/>
      <c r="BL6" s="151"/>
      <c r="BM6" s="152"/>
      <c r="BN6" s="153"/>
      <c r="BO6" s="153"/>
      <c r="BP6" s="153"/>
      <c r="BQ6" s="153"/>
      <c r="BR6" s="153"/>
      <c r="BS6" s="153"/>
      <c r="BT6" s="153"/>
      <c r="BU6" s="153"/>
      <c r="BV6" s="153"/>
      <c r="BW6" s="153"/>
      <c r="BX6" s="153"/>
      <c r="BY6" s="153"/>
      <c r="BZ6" s="153"/>
      <c r="CA6" s="153"/>
      <c r="CB6" s="153"/>
      <c r="CC6" s="153"/>
      <c r="CD6" s="153"/>
      <c r="CE6" s="153"/>
      <c r="CF6" s="153"/>
      <c r="CG6" s="153"/>
      <c r="CH6" s="153"/>
      <c r="CI6" s="153"/>
      <c r="CJ6" s="153"/>
      <c r="CK6" s="153"/>
      <c r="CL6" s="153"/>
      <c r="CM6" s="153"/>
      <c r="CN6" s="153"/>
      <c r="CO6" s="153"/>
      <c r="CP6" s="153"/>
      <c r="CQ6" s="153"/>
      <c r="CR6" s="153"/>
      <c r="CS6" s="153"/>
      <c r="CT6" s="153"/>
      <c r="CU6" s="153"/>
      <c r="CV6" s="153"/>
      <c r="CW6" s="153"/>
      <c r="CX6" s="153"/>
      <c r="CY6" s="153"/>
      <c r="CZ6" s="153"/>
      <c r="DA6" s="153"/>
      <c r="DB6" s="153"/>
      <c r="DC6" s="153"/>
      <c r="DD6" s="154"/>
      <c r="DG6" s="3" t="s">
        <v>7</v>
      </c>
      <c r="DH6" s="4" t="str">
        <f>IF(AK7="","【未入力】",AK7)</f>
        <v>【未入力】</v>
      </c>
    </row>
    <row r="7" spans="1:254" ht="13.5" customHeight="1">
      <c r="AC7" s="150" t="s">
        <v>6</v>
      </c>
      <c r="AD7" s="150"/>
      <c r="AE7" s="150"/>
      <c r="AF7" s="150"/>
      <c r="AG7" s="150"/>
      <c r="AH7" s="150"/>
      <c r="AI7" s="150"/>
      <c r="AJ7" s="12"/>
      <c r="AK7" s="260"/>
      <c r="AL7" s="260"/>
      <c r="AM7" s="260"/>
      <c r="AN7" s="260"/>
      <c r="AO7" s="260"/>
      <c r="AP7" s="260"/>
      <c r="AQ7" s="260"/>
      <c r="AR7" s="260"/>
      <c r="AS7" s="260"/>
      <c r="AT7" s="260"/>
      <c r="AU7" s="260"/>
      <c r="AV7" s="260"/>
      <c r="AW7" s="260"/>
      <c r="AX7" s="260"/>
      <c r="AY7" s="260"/>
      <c r="AZ7" s="260"/>
      <c r="BA7" s="260"/>
      <c r="BD7" s="79"/>
      <c r="BE7" s="161" t="s">
        <v>68</v>
      </c>
      <c r="BF7" s="161"/>
      <c r="BG7" s="161"/>
      <c r="BH7" s="161"/>
      <c r="BI7" s="161"/>
      <c r="BJ7" s="161"/>
      <c r="BK7" s="161"/>
      <c r="BL7" s="78"/>
      <c r="BM7" s="155"/>
      <c r="BN7" s="156"/>
      <c r="BO7" s="156"/>
      <c r="BP7" s="156"/>
      <c r="BQ7" s="156"/>
      <c r="BR7" s="156"/>
      <c r="BS7" s="156"/>
      <c r="BT7" s="156"/>
      <c r="BU7" s="156"/>
      <c r="BV7" s="156"/>
      <c r="BW7" s="156"/>
      <c r="BX7" s="156"/>
      <c r="BY7" s="156"/>
      <c r="BZ7" s="156"/>
      <c r="CA7" s="156"/>
      <c r="CB7" s="156"/>
      <c r="CC7" s="156"/>
      <c r="CD7" s="156"/>
      <c r="CE7" s="156"/>
      <c r="CF7" s="156"/>
      <c r="CG7" s="156"/>
      <c r="CH7" s="156"/>
      <c r="CI7" s="156"/>
      <c r="CJ7" s="156"/>
      <c r="CK7" s="156"/>
      <c r="CL7" s="156"/>
      <c r="CM7" s="156"/>
      <c r="CN7" s="156"/>
      <c r="CO7" s="156"/>
      <c r="CP7" s="156"/>
      <c r="CQ7" s="156"/>
      <c r="CR7" s="156"/>
      <c r="CS7" s="156"/>
      <c r="CT7" s="156"/>
      <c r="CU7" s="156"/>
      <c r="CV7" s="156"/>
      <c r="CW7" s="156"/>
      <c r="CX7" s="156"/>
      <c r="CY7" s="156"/>
      <c r="CZ7" s="156"/>
      <c r="DA7" s="156"/>
      <c r="DB7" s="156"/>
      <c r="DC7" s="156"/>
      <c r="DD7" s="157"/>
      <c r="DG7" s="3" t="s">
        <v>8</v>
      </c>
      <c r="DH7" s="4" t="str">
        <f>IF(AK8="","【未入力】",AK8)</f>
        <v>【未入力】</v>
      </c>
    </row>
    <row r="8" spans="1:254" ht="13.5" customHeight="1">
      <c r="AC8" s="150" t="s">
        <v>8</v>
      </c>
      <c r="AD8" s="150"/>
      <c r="AE8" s="150"/>
      <c r="AF8" s="150"/>
      <c r="AG8" s="150"/>
      <c r="AH8" s="150"/>
      <c r="AI8" s="150"/>
      <c r="AJ8" s="12"/>
      <c r="AK8" s="260"/>
      <c r="AL8" s="260"/>
      <c r="AM8" s="260"/>
      <c r="AN8" s="260"/>
      <c r="AO8" s="260"/>
      <c r="AP8" s="260"/>
      <c r="AQ8" s="260"/>
      <c r="AR8" s="260"/>
      <c r="AS8" s="260"/>
      <c r="AT8" s="260"/>
      <c r="AU8" s="260"/>
      <c r="AV8" s="260"/>
      <c r="AW8" s="260"/>
      <c r="AX8" s="260"/>
      <c r="AY8" s="260"/>
      <c r="AZ8" s="260"/>
      <c r="BA8" s="260"/>
      <c r="BD8" s="79"/>
      <c r="BE8" s="161"/>
      <c r="BF8" s="161"/>
      <c r="BG8" s="161"/>
      <c r="BH8" s="161"/>
      <c r="BI8" s="161"/>
      <c r="BJ8" s="161"/>
      <c r="BK8" s="161"/>
      <c r="BL8" s="78"/>
      <c r="BM8" s="155"/>
      <c r="BN8" s="156"/>
      <c r="BO8" s="156"/>
      <c r="BP8" s="156"/>
      <c r="BQ8" s="156"/>
      <c r="BR8" s="156"/>
      <c r="BS8" s="156"/>
      <c r="BT8" s="156"/>
      <c r="BU8" s="156"/>
      <c r="BV8" s="156"/>
      <c r="BW8" s="156"/>
      <c r="BX8" s="156"/>
      <c r="BY8" s="156"/>
      <c r="BZ8" s="156"/>
      <c r="CA8" s="156"/>
      <c r="CB8" s="156"/>
      <c r="CC8" s="156"/>
      <c r="CD8" s="156"/>
      <c r="CE8" s="156"/>
      <c r="CF8" s="156"/>
      <c r="CG8" s="156"/>
      <c r="CH8" s="156"/>
      <c r="CI8" s="156"/>
      <c r="CJ8" s="156"/>
      <c r="CK8" s="156"/>
      <c r="CL8" s="156"/>
      <c r="CM8" s="156"/>
      <c r="CN8" s="156"/>
      <c r="CO8" s="156"/>
      <c r="CP8" s="156"/>
      <c r="CQ8" s="156"/>
      <c r="CR8" s="156"/>
      <c r="CS8" s="156"/>
      <c r="CT8" s="156"/>
      <c r="CU8" s="156"/>
      <c r="CV8" s="156"/>
      <c r="CW8" s="156"/>
      <c r="CX8" s="156"/>
      <c r="CY8" s="156"/>
      <c r="CZ8" s="156"/>
      <c r="DA8" s="156"/>
      <c r="DB8" s="156"/>
      <c r="DC8" s="156"/>
      <c r="DD8" s="157"/>
      <c r="DG8" s="3" t="s">
        <v>10</v>
      </c>
      <c r="DH8" s="4" t="str">
        <f>IF(AK9="","【未入力】",AK9)</f>
        <v>【未入力】</v>
      </c>
    </row>
    <row r="9" spans="1:254" ht="13.5" customHeight="1">
      <c r="AC9" s="150" t="s">
        <v>9</v>
      </c>
      <c r="AD9" s="150"/>
      <c r="AE9" s="150"/>
      <c r="AF9" s="150"/>
      <c r="AG9" s="150"/>
      <c r="AH9" s="150"/>
      <c r="AI9" s="150"/>
      <c r="AJ9" s="12"/>
      <c r="AK9" s="260"/>
      <c r="AL9" s="260"/>
      <c r="AM9" s="260"/>
      <c r="AN9" s="260"/>
      <c r="AO9" s="260"/>
      <c r="AP9" s="260"/>
      <c r="AQ9" s="260"/>
      <c r="AR9" s="260"/>
      <c r="AS9" s="260"/>
      <c r="AT9" s="260"/>
      <c r="AU9" s="260"/>
      <c r="AV9" s="260"/>
      <c r="AW9" s="260"/>
      <c r="AX9" s="260"/>
      <c r="AY9" s="260"/>
      <c r="AZ9" s="260"/>
      <c r="BA9" s="260"/>
      <c r="BD9" s="79"/>
      <c r="BE9" s="161"/>
      <c r="BF9" s="161"/>
      <c r="BG9" s="161"/>
      <c r="BH9" s="161"/>
      <c r="BI9" s="161"/>
      <c r="BJ9" s="161"/>
      <c r="BK9" s="161"/>
      <c r="BL9" s="78"/>
      <c r="BM9" s="155"/>
      <c r="BN9" s="156"/>
      <c r="BO9" s="156"/>
      <c r="BP9" s="156"/>
      <c r="BQ9" s="156"/>
      <c r="BR9" s="156"/>
      <c r="BS9" s="156"/>
      <c r="BT9" s="156"/>
      <c r="BU9" s="156"/>
      <c r="BV9" s="156"/>
      <c r="BW9" s="156"/>
      <c r="BX9" s="156"/>
      <c r="BY9" s="156"/>
      <c r="BZ9" s="156"/>
      <c r="CA9" s="156"/>
      <c r="CB9" s="156"/>
      <c r="CC9" s="156"/>
      <c r="CD9" s="156"/>
      <c r="CE9" s="156"/>
      <c r="CF9" s="156"/>
      <c r="CG9" s="156"/>
      <c r="CH9" s="156"/>
      <c r="CI9" s="156"/>
      <c r="CJ9" s="156"/>
      <c r="CK9" s="156"/>
      <c r="CL9" s="156"/>
      <c r="CM9" s="156"/>
      <c r="CN9" s="156"/>
      <c r="CO9" s="156"/>
      <c r="CP9" s="156"/>
      <c r="CQ9" s="156"/>
      <c r="CR9" s="156"/>
      <c r="CS9" s="156"/>
      <c r="CT9" s="156"/>
      <c r="CU9" s="156"/>
      <c r="CV9" s="156"/>
      <c r="CW9" s="156"/>
      <c r="CX9" s="156"/>
      <c r="CY9" s="156"/>
      <c r="CZ9" s="156"/>
      <c r="DA9" s="156"/>
      <c r="DB9" s="156"/>
      <c r="DC9" s="156"/>
      <c r="DD9" s="157"/>
      <c r="DG9" s="3" t="s">
        <v>12</v>
      </c>
      <c r="DH9" s="4" t="str">
        <f>IF(N15="","【未入力】",N15)</f>
        <v>【未入力】</v>
      </c>
    </row>
    <row r="10" spans="1:254" ht="13.5" customHeight="1">
      <c r="BD10" s="79"/>
      <c r="BE10" s="161"/>
      <c r="BF10" s="161"/>
      <c r="BG10" s="161"/>
      <c r="BH10" s="161"/>
      <c r="BI10" s="161"/>
      <c r="BJ10" s="161"/>
      <c r="BK10" s="161"/>
      <c r="BL10" s="78"/>
      <c r="BM10" s="155"/>
      <c r="BN10" s="156"/>
      <c r="BO10" s="156"/>
      <c r="BP10" s="156"/>
      <c r="BQ10" s="156"/>
      <c r="BR10" s="156"/>
      <c r="BS10" s="156"/>
      <c r="BT10" s="156"/>
      <c r="BU10" s="156"/>
      <c r="BV10" s="156"/>
      <c r="BW10" s="156"/>
      <c r="BX10" s="156"/>
      <c r="BY10" s="156"/>
      <c r="BZ10" s="156"/>
      <c r="CA10" s="156"/>
      <c r="CB10" s="156"/>
      <c r="CC10" s="156"/>
      <c r="CD10" s="156"/>
      <c r="CE10" s="156"/>
      <c r="CF10" s="156"/>
      <c r="CG10" s="156"/>
      <c r="CH10" s="156"/>
      <c r="CI10" s="156"/>
      <c r="CJ10" s="156"/>
      <c r="CK10" s="156"/>
      <c r="CL10" s="156"/>
      <c r="CM10" s="156"/>
      <c r="CN10" s="156"/>
      <c r="CO10" s="156"/>
      <c r="CP10" s="156"/>
      <c r="CQ10" s="156"/>
      <c r="CR10" s="156"/>
      <c r="CS10" s="156"/>
      <c r="CT10" s="156"/>
      <c r="CU10" s="156"/>
      <c r="CV10" s="156"/>
      <c r="CW10" s="156"/>
      <c r="CX10" s="156"/>
      <c r="CY10" s="156"/>
      <c r="CZ10" s="156"/>
      <c r="DA10" s="156"/>
      <c r="DB10" s="156"/>
      <c r="DC10" s="156"/>
      <c r="DD10" s="157"/>
      <c r="DG10" s="3" t="s">
        <v>13</v>
      </c>
      <c r="DH10" s="4" t="str">
        <f>IF(N14="","【未入力】",N14)</f>
        <v>【未入力】</v>
      </c>
    </row>
    <row r="11" spans="1:254" ht="13.5" customHeight="1" thickBot="1">
      <c r="B11" s="261" t="s">
        <v>11</v>
      </c>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13"/>
      <c r="BD11" s="54"/>
      <c r="BE11" s="162"/>
      <c r="BF11" s="162"/>
      <c r="BG11" s="162"/>
      <c r="BH11" s="162"/>
      <c r="BI11" s="162"/>
      <c r="BJ11" s="162"/>
      <c r="BK11" s="162"/>
      <c r="BL11" s="55"/>
      <c r="BM11" s="158"/>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60"/>
      <c r="DE11" s="56"/>
      <c r="DG11" s="3" t="s">
        <v>14</v>
      </c>
      <c r="DH11" s="4" t="str">
        <f>IF(AH15="","【未入力】",AH15)</f>
        <v>【未入力】</v>
      </c>
    </row>
    <row r="12" spans="1:254" ht="13.5" customHeight="1">
      <c r="A12" s="13"/>
      <c r="B12" s="261"/>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13"/>
      <c r="BD12" s="170" t="s">
        <v>70</v>
      </c>
      <c r="BE12" s="171"/>
      <c r="BF12" s="171"/>
      <c r="BG12" s="171"/>
      <c r="BH12" s="171"/>
      <c r="BI12" s="171"/>
      <c r="BJ12" s="171"/>
      <c r="BK12" s="171"/>
      <c r="BL12" s="172"/>
      <c r="BM12" s="163"/>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5"/>
      <c r="DG12" s="3" t="s">
        <v>18</v>
      </c>
      <c r="DH12" s="11" t="str">
        <f>IF(AN14="","【未入力】",AN14)</f>
        <v>【未入力】</v>
      </c>
    </row>
    <row r="13" spans="1:254" ht="13.5" customHeight="1">
      <c r="BD13" s="93"/>
      <c r="BE13" s="94"/>
      <c r="BF13" s="94"/>
      <c r="BG13" s="94"/>
      <c r="BH13" s="94"/>
      <c r="BI13" s="94"/>
      <c r="BJ13" s="94"/>
      <c r="BK13" s="94"/>
      <c r="BL13" s="95"/>
      <c r="BM13" s="155"/>
      <c r="BN13" s="156"/>
      <c r="BO13" s="156"/>
      <c r="BP13" s="156"/>
      <c r="BQ13" s="156"/>
      <c r="BR13" s="156"/>
      <c r="BS13" s="156"/>
      <c r="BT13" s="156"/>
      <c r="BU13" s="156"/>
      <c r="BV13" s="156"/>
      <c r="BW13" s="156"/>
      <c r="BX13" s="156"/>
      <c r="BY13" s="156"/>
      <c r="BZ13" s="156"/>
      <c r="CA13" s="156"/>
      <c r="CB13" s="156"/>
      <c r="CC13" s="156"/>
      <c r="CD13" s="156"/>
      <c r="CE13" s="156"/>
      <c r="CF13" s="156"/>
      <c r="CG13" s="156"/>
      <c r="CH13" s="156"/>
      <c r="CI13" s="156"/>
      <c r="CJ13" s="156"/>
      <c r="CK13" s="156"/>
      <c r="CL13" s="156"/>
      <c r="CM13" s="156"/>
      <c r="CN13" s="156"/>
      <c r="CO13" s="156"/>
      <c r="CP13" s="156"/>
      <c r="CQ13" s="156"/>
      <c r="CR13" s="156"/>
      <c r="CS13" s="156"/>
      <c r="CT13" s="156"/>
      <c r="CU13" s="156"/>
      <c r="CV13" s="156"/>
      <c r="CW13" s="156"/>
      <c r="CX13" s="156"/>
      <c r="CY13" s="156"/>
      <c r="CZ13" s="156"/>
      <c r="DA13" s="156"/>
      <c r="DB13" s="156"/>
      <c r="DC13" s="156"/>
      <c r="DD13" s="166"/>
      <c r="DG13" s="3" t="s">
        <v>20</v>
      </c>
      <c r="DH13" s="4" t="str">
        <f>IF(N17="","【未入力】",N17)</f>
        <v>【未入力】</v>
      </c>
    </row>
    <row r="14" spans="1:254" ht="13.5" customHeight="1">
      <c r="A14" s="252" t="s">
        <v>15</v>
      </c>
      <c r="B14" s="212"/>
      <c r="C14" s="212"/>
      <c r="D14" s="212"/>
      <c r="E14" s="212"/>
      <c r="F14" s="212"/>
      <c r="G14" s="212"/>
      <c r="H14" s="212"/>
      <c r="I14" s="213"/>
      <c r="J14" s="262" t="s">
        <v>16</v>
      </c>
      <c r="K14" s="263"/>
      <c r="L14" s="263"/>
      <c r="M14" s="264"/>
      <c r="N14" s="265"/>
      <c r="O14" s="266"/>
      <c r="P14" s="266"/>
      <c r="Q14" s="266"/>
      <c r="R14" s="266"/>
      <c r="S14" s="266"/>
      <c r="T14" s="266"/>
      <c r="U14" s="266"/>
      <c r="V14" s="266"/>
      <c r="W14" s="266"/>
      <c r="X14" s="266"/>
      <c r="Y14" s="266"/>
      <c r="Z14" s="266"/>
      <c r="AA14" s="266"/>
      <c r="AB14" s="266"/>
      <c r="AC14" s="266"/>
      <c r="AD14" s="266"/>
      <c r="AE14" s="266"/>
      <c r="AF14" s="266"/>
      <c r="AG14" s="266"/>
      <c r="AH14" s="14"/>
      <c r="AI14" s="14"/>
      <c r="AJ14" s="15"/>
      <c r="AK14" s="90" t="s">
        <v>17</v>
      </c>
      <c r="AL14" s="91"/>
      <c r="AM14" s="92"/>
      <c r="AN14" s="98"/>
      <c r="AO14" s="99"/>
      <c r="AP14" s="99"/>
      <c r="AQ14" s="99"/>
      <c r="AR14" s="99"/>
      <c r="AS14" s="99"/>
      <c r="AT14" s="99"/>
      <c r="AU14" s="99"/>
      <c r="AV14" s="99"/>
      <c r="AW14" s="99"/>
      <c r="AX14" s="99"/>
      <c r="AY14" s="99"/>
      <c r="AZ14" s="99"/>
      <c r="BA14" s="173"/>
      <c r="BD14" s="93"/>
      <c r="BE14" s="94"/>
      <c r="BF14" s="94"/>
      <c r="BG14" s="94"/>
      <c r="BH14" s="94"/>
      <c r="BI14" s="94"/>
      <c r="BJ14" s="94"/>
      <c r="BK14" s="94"/>
      <c r="BL14" s="95"/>
      <c r="BM14" s="155"/>
      <c r="BN14" s="156"/>
      <c r="BO14" s="156"/>
      <c r="BP14" s="156"/>
      <c r="BQ14" s="156"/>
      <c r="BR14" s="156"/>
      <c r="BS14" s="156"/>
      <c r="BT14" s="156"/>
      <c r="BU14" s="156"/>
      <c r="BV14" s="156"/>
      <c r="BW14" s="156"/>
      <c r="BX14" s="156"/>
      <c r="BY14" s="156"/>
      <c r="BZ14" s="156"/>
      <c r="CA14" s="156"/>
      <c r="CB14" s="156"/>
      <c r="CC14" s="156"/>
      <c r="CD14" s="156"/>
      <c r="CE14" s="156"/>
      <c r="CF14" s="156"/>
      <c r="CG14" s="156"/>
      <c r="CH14" s="156"/>
      <c r="CI14" s="156"/>
      <c r="CJ14" s="156"/>
      <c r="CK14" s="156"/>
      <c r="CL14" s="156"/>
      <c r="CM14" s="156"/>
      <c r="CN14" s="156"/>
      <c r="CO14" s="156"/>
      <c r="CP14" s="156"/>
      <c r="CQ14" s="156"/>
      <c r="CR14" s="156"/>
      <c r="CS14" s="156"/>
      <c r="CT14" s="156"/>
      <c r="CU14" s="156"/>
      <c r="CV14" s="156"/>
      <c r="CW14" s="156"/>
      <c r="CX14" s="156"/>
      <c r="CY14" s="156"/>
      <c r="CZ14" s="156"/>
      <c r="DA14" s="156"/>
      <c r="DB14" s="156"/>
      <c r="DC14" s="156"/>
      <c r="DD14" s="166"/>
      <c r="DG14" s="3" t="s">
        <v>21</v>
      </c>
      <c r="DH14" s="11" t="str">
        <f>IF(J19="","【未入力】",J19)</f>
        <v>【未入力】</v>
      </c>
      <c r="DK14" s="16"/>
    </row>
    <row r="15" spans="1:254" ht="13.5" customHeight="1">
      <c r="A15" s="242"/>
      <c r="B15" s="150"/>
      <c r="C15" s="150"/>
      <c r="D15" s="150"/>
      <c r="E15" s="150"/>
      <c r="F15" s="150"/>
      <c r="G15" s="150"/>
      <c r="H15" s="150"/>
      <c r="I15" s="151"/>
      <c r="J15" s="93" t="s">
        <v>19</v>
      </c>
      <c r="K15" s="94"/>
      <c r="L15" s="94"/>
      <c r="M15" s="95"/>
      <c r="N15" s="223"/>
      <c r="O15" s="224"/>
      <c r="P15" s="224"/>
      <c r="Q15" s="224"/>
      <c r="R15" s="224"/>
      <c r="S15" s="224"/>
      <c r="T15" s="224"/>
      <c r="U15" s="224"/>
      <c r="V15" s="224"/>
      <c r="W15" s="224"/>
      <c r="X15" s="224"/>
      <c r="Y15" s="224"/>
      <c r="Z15" s="224"/>
      <c r="AA15" s="224"/>
      <c r="AB15" s="224"/>
      <c r="AC15" s="224"/>
      <c r="AD15" s="224"/>
      <c r="AE15" s="224"/>
      <c r="AF15" s="224"/>
      <c r="AG15" s="224"/>
      <c r="AH15" s="224"/>
      <c r="AI15" s="224"/>
      <c r="AJ15" s="225"/>
      <c r="AK15" s="93"/>
      <c r="AL15" s="94"/>
      <c r="AM15" s="95"/>
      <c r="AN15" s="267"/>
      <c r="AO15" s="108"/>
      <c r="AP15" s="108"/>
      <c r="AQ15" s="108"/>
      <c r="AR15" s="108"/>
      <c r="AS15" s="108"/>
      <c r="AT15" s="108"/>
      <c r="AU15" s="108"/>
      <c r="AV15" s="108"/>
      <c r="AW15" s="108"/>
      <c r="AX15" s="108"/>
      <c r="AY15" s="108"/>
      <c r="AZ15" s="108"/>
      <c r="BA15" s="268"/>
      <c r="BD15" s="93"/>
      <c r="BE15" s="94"/>
      <c r="BF15" s="94"/>
      <c r="BG15" s="94"/>
      <c r="BH15" s="94"/>
      <c r="BI15" s="94"/>
      <c r="BJ15" s="94"/>
      <c r="BK15" s="94"/>
      <c r="BL15" s="95"/>
      <c r="BM15" s="155"/>
      <c r="BN15" s="156"/>
      <c r="BO15" s="156"/>
      <c r="BP15" s="156"/>
      <c r="BQ15" s="156"/>
      <c r="BR15" s="156"/>
      <c r="BS15" s="156"/>
      <c r="BT15" s="156"/>
      <c r="BU15" s="156"/>
      <c r="BV15" s="156"/>
      <c r="BW15" s="156"/>
      <c r="BX15" s="156"/>
      <c r="BY15" s="156"/>
      <c r="BZ15" s="156"/>
      <c r="CA15" s="156"/>
      <c r="CB15" s="156"/>
      <c r="CC15" s="156"/>
      <c r="CD15" s="156"/>
      <c r="CE15" s="156"/>
      <c r="CF15" s="156"/>
      <c r="CG15" s="156"/>
      <c r="CH15" s="156"/>
      <c r="CI15" s="156"/>
      <c r="CJ15" s="156"/>
      <c r="CK15" s="156"/>
      <c r="CL15" s="156"/>
      <c r="CM15" s="156"/>
      <c r="CN15" s="156"/>
      <c r="CO15" s="156"/>
      <c r="CP15" s="156"/>
      <c r="CQ15" s="156"/>
      <c r="CR15" s="156"/>
      <c r="CS15" s="156"/>
      <c r="CT15" s="156"/>
      <c r="CU15" s="156"/>
      <c r="CV15" s="156"/>
      <c r="CW15" s="156"/>
      <c r="CX15" s="156"/>
      <c r="CY15" s="156"/>
      <c r="CZ15" s="156"/>
      <c r="DA15" s="156"/>
      <c r="DB15" s="156"/>
      <c r="DC15" s="156"/>
      <c r="DD15" s="166"/>
      <c r="DG15" s="3" t="s">
        <v>22</v>
      </c>
      <c r="DH15" s="11" t="str">
        <f>IF(AK19="","【未入力】",AK19)</f>
        <v>【未入力】</v>
      </c>
    </row>
    <row r="16" spans="1:254" ht="13.5" customHeight="1">
      <c r="A16" s="242"/>
      <c r="B16" s="150"/>
      <c r="C16" s="150"/>
      <c r="D16" s="150"/>
      <c r="E16" s="150"/>
      <c r="F16" s="150"/>
      <c r="G16" s="150"/>
      <c r="H16" s="150"/>
      <c r="I16" s="151"/>
      <c r="J16" s="96"/>
      <c r="K16" s="97"/>
      <c r="L16" s="97"/>
      <c r="M16" s="109"/>
      <c r="N16" s="125"/>
      <c r="O16" s="126"/>
      <c r="P16" s="126"/>
      <c r="Q16" s="126"/>
      <c r="R16" s="126"/>
      <c r="S16" s="126"/>
      <c r="T16" s="126"/>
      <c r="U16" s="126"/>
      <c r="V16" s="126"/>
      <c r="W16" s="126"/>
      <c r="X16" s="126"/>
      <c r="Y16" s="126"/>
      <c r="Z16" s="126"/>
      <c r="AA16" s="126"/>
      <c r="AB16" s="126"/>
      <c r="AC16" s="126"/>
      <c r="AD16" s="126"/>
      <c r="AE16" s="126"/>
      <c r="AF16" s="126"/>
      <c r="AG16" s="126"/>
      <c r="AH16" s="126"/>
      <c r="AI16" s="126"/>
      <c r="AJ16" s="127"/>
      <c r="AK16" s="96"/>
      <c r="AL16" s="97"/>
      <c r="AM16" s="109"/>
      <c r="AN16" s="228" t="str">
        <f>IFERROR("（満 "&amp;DATEDIF(DH12,DH5,"Y")&amp;" 歳）","※要入力「発出日」「生年月日」")</f>
        <v>※要入力「発出日」「生年月日」</v>
      </c>
      <c r="AO16" s="229"/>
      <c r="AP16" s="229"/>
      <c r="AQ16" s="229"/>
      <c r="AR16" s="229"/>
      <c r="AS16" s="229"/>
      <c r="AT16" s="229"/>
      <c r="AU16" s="229"/>
      <c r="AV16" s="229"/>
      <c r="AW16" s="229"/>
      <c r="AX16" s="229"/>
      <c r="AY16" s="229"/>
      <c r="AZ16" s="229"/>
      <c r="BA16" s="230"/>
      <c r="BD16" s="93"/>
      <c r="BE16" s="94"/>
      <c r="BF16" s="94"/>
      <c r="BG16" s="94"/>
      <c r="BH16" s="94"/>
      <c r="BI16" s="94"/>
      <c r="BJ16" s="94"/>
      <c r="BK16" s="94"/>
      <c r="BL16" s="95"/>
      <c r="BM16" s="155"/>
      <c r="BN16" s="156"/>
      <c r="BO16" s="156"/>
      <c r="BP16" s="156"/>
      <c r="BQ16" s="156"/>
      <c r="BR16" s="156"/>
      <c r="BS16" s="156"/>
      <c r="BT16" s="156"/>
      <c r="BU16" s="156"/>
      <c r="BV16" s="156"/>
      <c r="BW16" s="156"/>
      <c r="BX16" s="156"/>
      <c r="BY16" s="156"/>
      <c r="BZ16" s="156"/>
      <c r="CA16" s="156"/>
      <c r="CB16" s="156"/>
      <c r="CC16" s="156"/>
      <c r="CD16" s="156"/>
      <c r="CE16" s="156"/>
      <c r="CF16" s="156"/>
      <c r="CG16" s="156"/>
      <c r="CH16" s="156"/>
      <c r="CI16" s="156"/>
      <c r="CJ16" s="156"/>
      <c r="CK16" s="156"/>
      <c r="CL16" s="156"/>
      <c r="CM16" s="156"/>
      <c r="CN16" s="156"/>
      <c r="CO16" s="156"/>
      <c r="CP16" s="156"/>
      <c r="CQ16" s="156"/>
      <c r="CR16" s="156"/>
      <c r="CS16" s="156"/>
      <c r="CT16" s="156"/>
      <c r="CU16" s="156"/>
      <c r="CV16" s="156"/>
      <c r="CW16" s="156"/>
      <c r="CX16" s="156"/>
      <c r="CY16" s="156"/>
      <c r="CZ16" s="156"/>
      <c r="DA16" s="156"/>
      <c r="DB16" s="156"/>
      <c r="DC16" s="156"/>
      <c r="DD16" s="166"/>
      <c r="DG16" s="3" t="s">
        <v>25</v>
      </c>
      <c r="DH16" s="4" t="str">
        <f>IF(AK21="","【未入力】",AK21)</f>
        <v>【未入力】</v>
      </c>
      <c r="DI16" s="16"/>
      <c r="DJ16" s="16"/>
    </row>
    <row r="17" spans="1:118" ht="13.5" customHeight="1">
      <c r="A17" s="242"/>
      <c r="B17" s="150"/>
      <c r="C17" s="150"/>
      <c r="D17" s="150"/>
      <c r="E17" s="150"/>
      <c r="F17" s="150"/>
      <c r="G17" s="150"/>
      <c r="H17" s="150"/>
      <c r="I17" s="151"/>
      <c r="J17" s="113" t="s">
        <v>20</v>
      </c>
      <c r="K17" s="114"/>
      <c r="L17" s="114"/>
      <c r="M17" s="115"/>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3"/>
      <c r="BD17" s="96"/>
      <c r="BE17" s="97"/>
      <c r="BF17" s="97"/>
      <c r="BG17" s="97"/>
      <c r="BH17" s="97"/>
      <c r="BI17" s="97"/>
      <c r="BJ17" s="97"/>
      <c r="BK17" s="97"/>
      <c r="BL17" s="109"/>
      <c r="BM17" s="167"/>
      <c r="BN17" s="168"/>
      <c r="BO17" s="168"/>
      <c r="BP17" s="168"/>
      <c r="BQ17" s="168"/>
      <c r="BR17" s="168"/>
      <c r="BS17" s="168"/>
      <c r="BT17" s="168"/>
      <c r="BU17" s="168"/>
      <c r="BV17" s="168"/>
      <c r="BW17" s="168"/>
      <c r="BX17" s="168"/>
      <c r="BY17" s="168"/>
      <c r="BZ17" s="168"/>
      <c r="CA17" s="168"/>
      <c r="CB17" s="168"/>
      <c r="CC17" s="168"/>
      <c r="CD17" s="168"/>
      <c r="CE17" s="168"/>
      <c r="CF17" s="168"/>
      <c r="CG17" s="168"/>
      <c r="CH17" s="168"/>
      <c r="CI17" s="168"/>
      <c r="CJ17" s="168"/>
      <c r="CK17" s="168"/>
      <c r="CL17" s="168"/>
      <c r="CM17" s="168"/>
      <c r="CN17" s="168"/>
      <c r="CO17" s="168"/>
      <c r="CP17" s="168"/>
      <c r="CQ17" s="168"/>
      <c r="CR17" s="168"/>
      <c r="CS17" s="168"/>
      <c r="CT17" s="168"/>
      <c r="CU17" s="168"/>
      <c r="CV17" s="168"/>
      <c r="CW17" s="168"/>
      <c r="CX17" s="168"/>
      <c r="CY17" s="168"/>
      <c r="CZ17" s="168"/>
      <c r="DA17" s="168"/>
      <c r="DB17" s="168"/>
      <c r="DC17" s="168"/>
      <c r="DD17" s="169"/>
      <c r="DG17" s="3" t="s">
        <v>26</v>
      </c>
      <c r="DH17" s="11" t="str">
        <f>IF(J23="","【未入力】",J23)</f>
        <v>【未入力】</v>
      </c>
      <c r="DI17" s="20"/>
      <c r="DJ17" s="20"/>
      <c r="DK17" s="20"/>
    </row>
    <row r="18" spans="1:118" ht="13.5" customHeight="1">
      <c r="A18" s="253"/>
      <c r="B18" s="181"/>
      <c r="C18" s="181"/>
      <c r="D18" s="181"/>
      <c r="E18" s="181"/>
      <c r="F18" s="181"/>
      <c r="G18" s="181"/>
      <c r="H18" s="181"/>
      <c r="I18" s="182"/>
      <c r="J18" s="231"/>
      <c r="K18" s="123"/>
      <c r="L18" s="123"/>
      <c r="M18" s="12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5"/>
      <c r="BD18" s="130" t="s">
        <v>72</v>
      </c>
      <c r="BE18" s="131"/>
      <c r="BF18" s="131"/>
      <c r="BG18" s="131"/>
      <c r="BH18" s="131"/>
      <c r="BI18" s="131"/>
      <c r="BJ18" s="131"/>
      <c r="BK18" s="131"/>
      <c r="BL18" s="132"/>
      <c r="BM18" s="136"/>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c r="CK18" s="137"/>
      <c r="CL18" s="137"/>
      <c r="CM18" s="137"/>
      <c r="CN18" s="137"/>
      <c r="CO18" s="137"/>
      <c r="CP18" s="137"/>
      <c r="CQ18" s="137"/>
      <c r="CR18" s="137"/>
      <c r="CS18" s="137"/>
      <c r="CT18" s="137"/>
      <c r="CU18" s="137"/>
      <c r="CV18" s="137"/>
      <c r="CW18" s="137"/>
      <c r="CX18" s="137"/>
      <c r="CY18" s="137"/>
      <c r="CZ18" s="137"/>
      <c r="DA18" s="137"/>
      <c r="DB18" s="137"/>
      <c r="DC18" s="137"/>
      <c r="DD18" s="138"/>
      <c r="DG18" s="3" t="s">
        <v>28</v>
      </c>
      <c r="DH18" s="11" t="str">
        <f>IF(V23="","【未入力】",V23)</f>
        <v>【未入力】</v>
      </c>
    </row>
    <row r="19" spans="1:118" ht="13.5" customHeight="1">
      <c r="A19" s="203" t="s">
        <v>23</v>
      </c>
      <c r="B19" s="204"/>
      <c r="C19" s="204"/>
      <c r="D19" s="204"/>
      <c r="E19" s="204"/>
      <c r="F19" s="204"/>
      <c r="G19" s="204"/>
      <c r="H19" s="204"/>
      <c r="I19" s="205"/>
      <c r="J19" s="136"/>
      <c r="K19" s="137"/>
      <c r="L19" s="137"/>
      <c r="M19" s="137"/>
      <c r="N19" s="137"/>
      <c r="O19" s="137"/>
      <c r="P19" s="137"/>
      <c r="Q19" s="137"/>
      <c r="R19" s="137"/>
      <c r="S19" s="137"/>
      <c r="T19" s="137"/>
      <c r="U19" s="137"/>
      <c r="V19" s="137"/>
      <c r="W19" s="137"/>
      <c r="X19" s="137"/>
      <c r="Y19" s="137"/>
      <c r="Z19" s="137"/>
      <c r="AA19" s="137"/>
      <c r="AB19" s="137"/>
      <c r="AC19" s="137"/>
      <c r="AD19" s="138"/>
      <c r="AE19" s="203" t="s">
        <v>24</v>
      </c>
      <c r="AF19" s="204"/>
      <c r="AG19" s="204"/>
      <c r="AH19" s="204"/>
      <c r="AI19" s="204"/>
      <c r="AJ19" s="205"/>
      <c r="AK19" s="128"/>
      <c r="AL19" s="105"/>
      <c r="AM19" s="105"/>
      <c r="AN19" s="105"/>
      <c r="AO19" s="105"/>
      <c r="AP19" s="105"/>
      <c r="AQ19" s="105"/>
      <c r="AR19" s="105"/>
      <c r="AS19" s="105"/>
      <c r="AT19" s="105"/>
      <c r="AU19" s="105"/>
      <c r="AV19" s="105"/>
      <c r="AW19" s="105"/>
      <c r="AX19" s="105"/>
      <c r="AY19" s="105"/>
      <c r="AZ19" s="105"/>
      <c r="BA19" s="220"/>
      <c r="BD19" s="133"/>
      <c r="BE19" s="134"/>
      <c r="BF19" s="134"/>
      <c r="BG19" s="134"/>
      <c r="BH19" s="134"/>
      <c r="BI19" s="134"/>
      <c r="BJ19" s="134"/>
      <c r="BK19" s="134"/>
      <c r="BL19" s="135"/>
      <c r="BM19" s="139"/>
      <c r="BN19" s="140"/>
      <c r="BO19" s="140"/>
      <c r="BP19" s="140"/>
      <c r="BQ19" s="140"/>
      <c r="BR19" s="140"/>
      <c r="BS19" s="140"/>
      <c r="BT19" s="140"/>
      <c r="BU19" s="140"/>
      <c r="BV19" s="140"/>
      <c r="BW19" s="140"/>
      <c r="BX19" s="140"/>
      <c r="BY19" s="140"/>
      <c r="BZ19" s="140"/>
      <c r="CA19" s="140"/>
      <c r="CB19" s="140"/>
      <c r="CC19" s="140"/>
      <c r="CD19" s="140"/>
      <c r="CE19" s="140"/>
      <c r="CF19" s="140"/>
      <c r="CG19" s="140"/>
      <c r="CH19" s="140"/>
      <c r="CI19" s="140"/>
      <c r="CJ19" s="140"/>
      <c r="CK19" s="140"/>
      <c r="CL19" s="140"/>
      <c r="CM19" s="140"/>
      <c r="CN19" s="140"/>
      <c r="CO19" s="140"/>
      <c r="CP19" s="140"/>
      <c r="CQ19" s="140"/>
      <c r="CR19" s="140"/>
      <c r="CS19" s="140"/>
      <c r="CT19" s="140"/>
      <c r="CU19" s="140"/>
      <c r="CV19" s="140"/>
      <c r="CW19" s="140"/>
      <c r="CX19" s="140"/>
      <c r="CY19" s="140"/>
      <c r="CZ19" s="140"/>
      <c r="DA19" s="140"/>
      <c r="DB19" s="140"/>
      <c r="DC19" s="140"/>
      <c r="DD19" s="141"/>
      <c r="DG19" s="3" t="s">
        <v>29</v>
      </c>
      <c r="DH19" s="11" t="str">
        <f>IF(AK23="","【未入力】",AK23)</f>
        <v>【未入力】</v>
      </c>
    </row>
    <row r="20" spans="1:118" ht="13.5" customHeight="1">
      <c r="A20" s="206"/>
      <c r="B20" s="207"/>
      <c r="C20" s="207"/>
      <c r="D20" s="207"/>
      <c r="E20" s="207"/>
      <c r="F20" s="207"/>
      <c r="G20" s="207"/>
      <c r="H20" s="207"/>
      <c r="I20" s="208"/>
      <c r="J20" s="249"/>
      <c r="K20" s="250"/>
      <c r="L20" s="250"/>
      <c r="M20" s="250"/>
      <c r="N20" s="250"/>
      <c r="O20" s="250"/>
      <c r="P20" s="250"/>
      <c r="Q20" s="250"/>
      <c r="R20" s="250"/>
      <c r="S20" s="250"/>
      <c r="T20" s="250"/>
      <c r="U20" s="250"/>
      <c r="V20" s="250"/>
      <c r="W20" s="250"/>
      <c r="X20" s="250"/>
      <c r="Y20" s="250"/>
      <c r="Z20" s="250"/>
      <c r="AA20" s="250"/>
      <c r="AB20" s="250"/>
      <c r="AC20" s="250"/>
      <c r="AD20" s="251"/>
      <c r="AE20" s="236"/>
      <c r="AF20" s="237"/>
      <c r="AG20" s="237"/>
      <c r="AH20" s="237"/>
      <c r="AI20" s="237"/>
      <c r="AJ20" s="238"/>
      <c r="AK20" s="239"/>
      <c r="AL20" s="240"/>
      <c r="AM20" s="240"/>
      <c r="AN20" s="240"/>
      <c r="AO20" s="240"/>
      <c r="AP20" s="240"/>
      <c r="AQ20" s="240"/>
      <c r="AR20" s="240"/>
      <c r="AS20" s="240"/>
      <c r="AT20" s="240"/>
      <c r="AU20" s="240"/>
      <c r="AV20" s="240"/>
      <c r="AW20" s="240"/>
      <c r="AX20" s="240"/>
      <c r="AY20" s="240"/>
      <c r="AZ20" s="240"/>
      <c r="BA20" s="241"/>
      <c r="BD20" s="90" t="s">
        <v>74</v>
      </c>
      <c r="BE20" s="91"/>
      <c r="BF20" s="91"/>
      <c r="BG20" s="91"/>
      <c r="BH20" s="91"/>
      <c r="BI20" s="91"/>
      <c r="BJ20" s="91"/>
      <c r="BK20" s="91"/>
      <c r="BL20" s="92"/>
      <c r="BM20" s="98"/>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173"/>
      <c r="DG20" s="3" t="s">
        <v>34</v>
      </c>
      <c r="DH20" s="4" t="str">
        <f>IF(J27="","【未入力】",J27)</f>
        <v>【未入力】</v>
      </c>
    </row>
    <row r="21" spans="1:118" ht="13.5" customHeight="1">
      <c r="A21" s="206"/>
      <c r="B21" s="207"/>
      <c r="C21" s="207"/>
      <c r="D21" s="207"/>
      <c r="E21" s="207"/>
      <c r="F21" s="207"/>
      <c r="G21" s="207"/>
      <c r="H21" s="207"/>
      <c r="I21" s="208"/>
      <c r="J21" s="249"/>
      <c r="K21" s="250"/>
      <c r="L21" s="250"/>
      <c r="M21" s="250"/>
      <c r="N21" s="250"/>
      <c r="O21" s="250"/>
      <c r="P21" s="250"/>
      <c r="Q21" s="250"/>
      <c r="R21" s="250"/>
      <c r="S21" s="250"/>
      <c r="T21" s="250"/>
      <c r="U21" s="250"/>
      <c r="V21" s="250"/>
      <c r="W21" s="250"/>
      <c r="X21" s="250"/>
      <c r="Y21" s="250"/>
      <c r="Z21" s="250"/>
      <c r="AA21" s="250"/>
      <c r="AB21" s="250"/>
      <c r="AC21" s="250"/>
      <c r="AD21" s="251"/>
      <c r="AE21" s="242" t="s">
        <v>27</v>
      </c>
      <c r="AF21" s="150"/>
      <c r="AG21" s="150"/>
      <c r="AH21" s="150"/>
      <c r="AI21" s="150"/>
      <c r="AJ21" s="151"/>
      <c r="AK21" s="243"/>
      <c r="AL21" s="244"/>
      <c r="AM21" s="244"/>
      <c r="AN21" s="244"/>
      <c r="AO21" s="244"/>
      <c r="AP21" s="244"/>
      <c r="AQ21" s="244"/>
      <c r="AR21" s="244"/>
      <c r="AS21" s="244"/>
      <c r="AT21" s="244"/>
      <c r="AU21" s="244"/>
      <c r="AV21" s="244"/>
      <c r="AW21" s="244"/>
      <c r="AX21" s="244"/>
      <c r="AY21" s="244"/>
      <c r="AZ21" s="244"/>
      <c r="BA21" s="245"/>
      <c r="BD21" s="96"/>
      <c r="BE21" s="97"/>
      <c r="BF21" s="97"/>
      <c r="BG21" s="97"/>
      <c r="BH21" s="97"/>
      <c r="BI21" s="97"/>
      <c r="BJ21" s="97"/>
      <c r="BK21" s="97"/>
      <c r="BL21" s="109"/>
      <c r="BM21" s="100"/>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174"/>
      <c r="DG21" s="3" t="s">
        <v>35</v>
      </c>
      <c r="DH21" s="4" t="str">
        <f>IF(Q29="","【未入力】",Q29)</f>
        <v>【未入力】</v>
      </c>
      <c r="DI21" s="18"/>
    </row>
    <row r="22" spans="1:118" ht="13.5" customHeight="1">
      <c r="A22" s="206"/>
      <c r="B22" s="207"/>
      <c r="C22" s="207"/>
      <c r="D22" s="207"/>
      <c r="E22" s="207"/>
      <c r="F22" s="207"/>
      <c r="G22" s="207"/>
      <c r="H22" s="207"/>
      <c r="I22" s="208"/>
      <c r="J22" s="139"/>
      <c r="K22" s="140"/>
      <c r="L22" s="140"/>
      <c r="M22" s="140"/>
      <c r="N22" s="140"/>
      <c r="O22" s="140"/>
      <c r="P22" s="140"/>
      <c r="Q22" s="140"/>
      <c r="R22" s="140"/>
      <c r="S22" s="140"/>
      <c r="T22" s="140"/>
      <c r="U22" s="140"/>
      <c r="V22" s="140"/>
      <c r="W22" s="140"/>
      <c r="X22" s="140"/>
      <c r="Y22" s="140"/>
      <c r="Z22" s="140"/>
      <c r="AA22" s="140"/>
      <c r="AB22" s="140"/>
      <c r="AC22" s="140"/>
      <c r="AD22" s="141"/>
      <c r="AE22" s="242"/>
      <c r="AF22" s="150"/>
      <c r="AG22" s="150"/>
      <c r="AH22" s="150"/>
      <c r="AI22" s="150"/>
      <c r="AJ22" s="151"/>
      <c r="AK22" s="246"/>
      <c r="AL22" s="247"/>
      <c r="AM22" s="247"/>
      <c r="AN22" s="247"/>
      <c r="AO22" s="247"/>
      <c r="AP22" s="247"/>
      <c r="AQ22" s="247"/>
      <c r="AR22" s="247"/>
      <c r="AS22" s="247"/>
      <c r="AT22" s="247"/>
      <c r="AU22" s="247"/>
      <c r="AV22" s="247"/>
      <c r="AW22" s="247"/>
      <c r="AX22" s="247"/>
      <c r="AY22" s="247"/>
      <c r="AZ22" s="247"/>
      <c r="BA22" s="248"/>
      <c r="BD22" s="90" t="s">
        <v>76</v>
      </c>
      <c r="BE22" s="91"/>
      <c r="BF22" s="91"/>
      <c r="BG22" s="91"/>
      <c r="BH22" s="91"/>
      <c r="BI22" s="91"/>
      <c r="BJ22" s="91"/>
      <c r="BK22" s="91"/>
      <c r="BL22" s="92"/>
      <c r="BM22" s="175" t="s">
        <v>127</v>
      </c>
      <c r="BN22" s="176"/>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2" t="s">
        <v>116</v>
      </c>
      <c r="CN22" s="137"/>
      <c r="CO22" s="137"/>
      <c r="CP22" s="137"/>
      <c r="CQ22" s="137"/>
      <c r="CR22" s="137"/>
      <c r="CS22" s="137"/>
      <c r="CT22" s="137"/>
      <c r="CU22" s="137"/>
      <c r="CV22" s="137"/>
      <c r="CW22" s="137"/>
      <c r="CX22" s="137"/>
      <c r="CY22" s="52" t="s">
        <v>44</v>
      </c>
      <c r="CZ22" s="57"/>
      <c r="DA22" s="57"/>
      <c r="DB22" s="57"/>
      <c r="DC22" s="52"/>
      <c r="DD22" s="58"/>
      <c r="DG22" s="3" t="s">
        <v>40</v>
      </c>
      <c r="DH22" s="4" t="str">
        <f>IF(DI22=TRUE,"",IF(Y27="","【未入力】",Y27))</f>
        <v>【未入力】</v>
      </c>
      <c r="DI22" s="33" t="b">
        <v>0</v>
      </c>
    </row>
    <row r="23" spans="1:118" ht="13.5" customHeight="1">
      <c r="A23" s="203" t="s">
        <v>30</v>
      </c>
      <c r="B23" s="204"/>
      <c r="C23" s="204"/>
      <c r="D23" s="204"/>
      <c r="E23" s="204"/>
      <c r="F23" s="204"/>
      <c r="G23" s="204"/>
      <c r="H23" s="204"/>
      <c r="I23" s="205"/>
      <c r="J23" s="128"/>
      <c r="K23" s="105"/>
      <c r="L23" s="105"/>
      <c r="M23" s="105"/>
      <c r="N23" s="105"/>
      <c r="O23" s="105"/>
      <c r="P23" s="105"/>
      <c r="Q23" s="105"/>
      <c r="R23" s="105"/>
      <c r="S23" s="22"/>
      <c r="T23" s="22"/>
      <c r="U23" s="22"/>
      <c r="V23" s="105"/>
      <c r="W23" s="105"/>
      <c r="X23" s="105"/>
      <c r="Y23" s="105"/>
      <c r="Z23" s="105"/>
      <c r="AA23" s="105"/>
      <c r="AB23" s="105"/>
      <c r="AC23" s="105"/>
      <c r="AD23" s="220"/>
      <c r="AE23" s="203" t="s">
        <v>31</v>
      </c>
      <c r="AF23" s="212"/>
      <c r="AG23" s="212"/>
      <c r="AH23" s="212"/>
      <c r="AI23" s="212"/>
      <c r="AJ23" s="213"/>
      <c r="AK23" s="128"/>
      <c r="AL23" s="105"/>
      <c r="AM23" s="105"/>
      <c r="AN23" s="105"/>
      <c r="AO23" s="105"/>
      <c r="AP23" s="105"/>
      <c r="AQ23" s="105"/>
      <c r="AR23" s="105"/>
      <c r="AS23" s="105"/>
      <c r="AT23" s="105"/>
      <c r="AU23" s="105"/>
      <c r="AV23" s="105"/>
      <c r="AW23" s="105"/>
      <c r="AX23" s="23"/>
      <c r="AY23" s="23"/>
      <c r="AZ23" s="23"/>
      <c r="BA23" s="24"/>
      <c r="BD23" s="93" t="s">
        <v>78</v>
      </c>
      <c r="BE23" s="94"/>
      <c r="BF23" s="94"/>
      <c r="BG23" s="94"/>
      <c r="BH23" s="94"/>
      <c r="BI23" s="94"/>
      <c r="BJ23" s="94"/>
      <c r="BK23" s="94"/>
      <c r="BL23" s="95"/>
      <c r="BM23" s="155"/>
      <c r="BN23" s="156"/>
      <c r="BO23" s="156"/>
      <c r="BP23" s="156"/>
      <c r="BQ23" s="156"/>
      <c r="BR23" s="156"/>
      <c r="BS23" s="156"/>
      <c r="BT23" s="156"/>
      <c r="BU23" s="156"/>
      <c r="BV23" s="156"/>
      <c r="BW23" s="156"/>
      <c r="BX23" s="156"/>
      <c r="BY23" s="156"/>
      <c r="BZ23" s="156"/>
      <c r="CA23" s="156"/>
      <c r="CB23" s="156"/>
      <c r="CC23" s="156"/>
      <c r="CD23" s="156"/>
      <c r="CE23" s="156"/>
      <c r="CF23" s="156"/>
      <c r="CG23" s="156"/>
      <c r="CH23" s="156"/>
      <c r="CI23" s="156"/>
      <c r="CJ23" s="156"/>
      <c r="CK23" s="156"/>
      <c r="CL23" s="156"/>
      <c r="CM23" s="156"/>
      <c r="CN23" s="156"/>
      <c r="CO23" s="156"/>
      <c r="CP23" s="156"/>
      <c r="CQ23" s="156"/>
      <c r="CR23" s="156"/>
      <c r="CS23" s="156"/>
      <c r="CT23" s="156"/>
      <c r="CU23" s="156"/>
      <c r="CV23" s="156"/>
      <c r="CW23" s="156"/>
      <c r="CX23" s="156"/>
      <c r="CY23" s="156"/>
      <c r="CZ23" s="156"/>
      <c r="DA23" s="156"/>
      <c r="DB23" s="156"/>
      <c r="DC23" s="156"/>
      <c r="DD23" s="166"/>
      <c r="DG23" s="3" t="s">
        <v>41</v>
      </c>
      <c r="DH23" s="4" t="str">
        <f>IF(DI22=TRUE,"",IF(AF29="","【未入力】",AF29))</f>
        <v>【未入力】</v>
      </c>
    </row>
    <row r="24" spans="1:118" ht="13.5" customHeight="1">
      <c r="A24" s="206"/>
      <c r="B24" s="207"/>
      <c r="C24" s="207"/>
      <c r="D24" s="207"/>
      <c r="E24" s="207"/>
      <c r="F24" s="207"/>
      <c r="G24" s="207"/>
      <c r="H24" s="207"/>
      <c r="I24" s="208"/>
      <c r="J24" s="217"/>
      <c r="K24" s="89"/>
      <c r="L24" s="89"/>
      <c r="M24" s="89"/>
      <c r="N24" s="89"/>
      <c r="O24" s="89"/>
      <c r="P24" s="89"/>
      <c r="Q24" s="89"/>
      <c r="R24" s="89"/>
      <c r="S24" s="89" t="s">
        <v>32</v>
      </c>
      <c r="T24" s="89"/>
      <c r="U24" s="89"/>
      <c r="V24" s="89"/>
      <c r="W24" s="89"/>
      <c r="X24" s="89"/>
      <c r="Y24" s="89"/>
      <c r="Z24" s="89"/>
      <c r="AA24" s="89"/>
      <c r="AB24" s="89"/>
      <c r="AC24" s="89"/>
      <c r="AD24" s="221"/>
      <c r="AE24" s="206"/>
      <c r="AF24" s="150"/>
      <c r="AG24" s="150"/>
      <c r="AH24" s="150"/>
      <c r="AI24" s="150"/>
      <c r="AJ24" s="151"/>
      <c r="AK24" s="217"/>
      <c r="AL24" s="89"/>
      <c r="AM24" s="89"/>
      <c r="AN24" s="89"/>
      <c r="AO24" s="89"/>
      <c r="AP24" s="89"/>
      <c r="AQ24" s="89"/>
      <c r="AR24" s="89"/>
      <c r="AS24" s="89"/>
      <c r="AT24" s="89"/>
      <c r="AU24" s="89"/>
      <c r="AV24" s="89"/>
      <c r="AW24" s="89"/>
      <c r="AX24" s="114" t="s">
        <v>33</v>
      </c>
      <c r="AY24" s="114"/>
      <c r="BA24" s="25"/>
      <c r="BD24" s="93"/>
      <c r="BE24" s="94"/>
      <c r="BF24" s="94"/>
      <c r="BG24" s="94"/>
      <c r="BH24" s="94"/>
      <c r="BI24" s="94"/>
      <c r="BJ24" s="94"/>
      <c r="BK24" s="94"/>
      <c r="BL24" s="95"/>
      <c r="BM24" s="155"/>
      <c r="BN24" s="156"/>
      <c r="BO24" s="156"/>
      <c r="BP24" s="156"/>
      <c r="BQ24" s="156"/>
      <c r="BR24" s="156"/>
      <c r="BS24" s="156"/>
      <c r="BT24" s="156"/>
      <c r="BU24" s="156"/>
      <c r="BV24" s="156"/>
      <c r="BW24" s="156"/>
      <c r="BX24" s="156"/>
      <c r="BY24" s="156"/>
      <c r="BZ24" s="156"/>
      <c r="CA24" s="156"/>
      <c r="CB24" s="156"/>
      <c r="CC24" s="156"/>
      <c r="CD24" s="156"/>
      <c r="CE24" s="156"/>
      <c r="CF24" s="156"/>
      <c r="CG24" s="156"/>
      <c r="CH24" s="156"/>
      <c r="CI24" s="156"/>
      <c r="CJ24" s="156"/>
      <c r="CK24" s="156"/>
      <c r="CL24" s="156"/>
      <c r="CM24" s="156"/>
      <c r="CN24" s="156"/>
      <c r="CO24" s="156"/>
      <c r="CP24" s="156"/>
      <c r="CQ24" s="156"/>
      <c r="CR24" s="156"/>
      <c r="CS24" s="156"/>
      <c r="CT24" s="156"/>
      <c r="CU24" s="156"/>
      <c r="CV24" s="156"/>
      <c r="CW24" s="156"/>
      <c r="CX24" s="156"/>
      <c r="CY24" s="156"/>
      <c r="CZ24" s="156"/>
      <c r="DA24" s="156"/>
      <c r="DB24" s="156"/>
      <c r="DC24" s="156"/>
      <c r="DD24" s="166"/>
      <c r="DG24" s="3" t="s">
        <v>45</v>
      </c>
      <c r="DH24" s="4" t="str">
        <f>IF(DI24=TRUE,"",IF(AN27="","【未入力】",AN27))</f>
        <v>【未入力】</v>
      </c>
      <c r="DI24" s="33" t="b">
        <v>0</v>
      </c>
    </row>
    <row r="25" spans="1:118" ht="13.5" customHeight="1" thickBot="1">
      <c r="A25" s="209"/>
      <c r="B25" s="210"/>
      <c r="C25" s="210"/>
      <c r="D25" s="210"/>
      <c r="E25" s="210"/>
      <c r="F25" s="210"/>
      <c r="G25" s="210"/>
      <c r="H25" s="210"/>
      <c r="I25" s="211"/>
      <c r="J25" s="218"/>
      <c r="K25" s="219"/>
      <c r="L25" s="219"/>
      <c r="M25" s="219"/>
      <c r="N25" s="219"/>
      <c r="O25" s="219"/>
      <c r="P25" s="219"/>
      <c r="Q25" s="219"/>
      <c r="R25" s="219"/>
      <c r="S25" s="22"/>
      <c r="T25" s="22"/>
      <c r="U25" s="22"/>
      <c r="V25" s="219"/>
      <c r="W25" s="219"/>
      <c r="X25" s="219"/>
      <c r="Y25" s="219"/>
      <c r="Z25" s="219"/>
      <c r="AA25" s="219"/>
      <c r="AB25" s="219"/>
      <c r="AC25" s="219"/>
      <c r="AD25" s="222"/>
      <c r="AE25" s="214"/>
      <c r="AF25" s="215"/>
      <c r="AG25" s="215"/>
      <c r="AH25" s="215"/>
      <c r="AI25" s="215"/>
      <c r="AJ25" s="216"/>
      <c r="AK25" s="218"/>
      <c r="AL25" s="219"/>
      <c r="AM25" s="219"/>
      <c r="AN25" s="219"/>
      <c r="AO25" s="219"/>
      <c r="AP25" s="219"/>
      <c r="AQ25" s="219"/>
      <c r="AR25" s="219"/>
      <c r="AS25" s="219"/>
      <c r="AT25" s="219"/>
      <c r="AU25" s="219"/>
      <c r="AV25" s="219"/>
      <c r="AW25" s="219"/>
      <c r="AX25" s="26"/>
      <c r="AY25" s="26"/>
      <c r="AZ25" s="26"/>
      <c r="BA25" s="27"/>
      <c r="BD25" s="93"/>
      <c r="BE25" s="94"/>
      <c r="BF25" s="94"/>
      <c r="BG25" s="94"/>
      <c r="BH25" s="94"/>
      <c r="BI25" s="94"/>
      <c r="BJ25" s="94"/>
      <c r="BK25" s="94"/>
      <c r="BL25" s="95"/>
      <c r="BM25" s="155"/>
      <c r="BN25" s="156"/>
      <c r="BO25" s="156"/>
      <c r="BP25" s="156"/>
      <c r="BQ25" s="156"/>
      <c r="BR25" s="156"/>
      <c r="BS25" s="156"/>
      <c r="BT25" s="156"/>
      <c r="BU25" s="156"/>
      <c r="BV25" s="156"/>
      <c r="BW25" s="156"/>
      <c r="BX25" s="156"/>
      <c r="BY25" s="156"/>
      <c r="BZ25" s="156"/>
      <c r="CA25" s="156"/>
      <c r="CB25" s="156"/>
      <c r="CC25" s="156"/>
      <c r="CD25" s="156"/>
      <c r="CE25" s="156"/>
      <c r="CF25" s="156"/>
      <c r="CG25" s="156"/>
      <c r="CH25" s="156"/>
      <c r="CI25" s="156"/>
      <c r="CJ25" s="156"/>
      <c r="CK25" s="156"/>
      <c r="CL25" s="156"/>
      <c r="CM25" s="156"/>
      <c r="CN25" s="156"/>
      <c r="CO25" s="156"/>
      <c r="CP25" s="156"/>
      <c r="CQ25" s="156"/>
      <c r="CR25" s="156"/>
      <c r="CS25" s="156"/>
      <c r="CT25" s="156"/>
      <c r="CU25" s="156"/>
      <c r="CV25" s="156"/>
      <c r="CW25" s="156"/>
      <c r="CX25" s="156"/>
      <c r="CY25" s="156"/>
      <c r="CZ25" s="156"/>
      <c r="DA25" s="156"/>
      <c r="DB25" s="156"/>
      <c r="DC25" s="156"/>
      <c r="DD25" s="166"/>
      <c r="DG25" s="3" t="s">
        <v>47</v>
      </c>
      <c r="DH25" s="4" t="str">
        <f>IF(J30="","【未入力】",J30)</f>
        <v>【未入力】</v>
      </c>
      <c r="DI25" s="31"/>
    </row>
    <row r="26" spans="1:118" ht="13.5" customHeight="1">
      <c r="A26" s="191" t="s">
        <v>36</v>
      </c>
      <c r="B26" s="192"/>
      <c r="C26" s="192"/>
      <c r="D26" s="192"/>
      <c r="E26" s="192"/>
      <c r="F26" s="192"/>
      <c r="G26" s="192"/>
      <c r="H26" s="192"/>
      <c r="I26" s="193"/>
      <c r="J26" s="194" t="s">
        <v>37</v>
      </c>
      <c r="K26" s="195"/>
      <c r="L26" s="195"/>
      <c r="M26" s="195"/>
      <c r="N26" s="195"/>
      <c r="O26" s="195"/>
      <c r="P26" s="195"/>
      <c r="Q26" s="195"/>
      <c r="R26" s="195"/>
      <c r="S26" s="195"/>
      <c r="T26" s="195"/>
      <c r="U26" s="195"/>
      <c r="V26" s="195"/>
      <c r="W26" s="195"/>
      <c r="X26" s="195"/>
      <c r="Y26" s="194" t="s">
        <v>38</v>
      </c>
      <c r="Z26" s="195"/>
      <c r="AA26" s="195"/>
      <c r="AB26" s="195"/>
      <c r="AC26" s="195"/>
      <c r="AD26" s="195"/>
      <c r="AE26" s="195"/>
      <c r="AF26" s="195"/>
      <c r="AG26" s="195"/>
      <c r="AH26" s="195"/>
      <c r="AI26" s="195"/>
      <c r="AJ26" s="195"/>
      <c r="AK26" s="195"/>
      <c r="AL26" s="195"/>
      <c r="AM26" s="196"/>
      <c r="AN26" s="195" t="s">
        <v>39</v>
      </c>
      <c r="AO26" s="195"/>
      <c r="AP26" s="195"/>
      <c r="AQ26" s="195"/>
      <c r="AR26" s="195"/>
      <c r="AS26" s="195"/>
      <c r="AT26" s="195"/>
      <c r="AU26" s="195"/>
      <c r="AV26" s="195"/>
      <c r="AW26" s="195"/>
      <c r="AX26" s="195"/>
      <c r="AY26" s="195"/>
      <c r="AZ26" s="195"/>
      <c r="BA26" s="197"/>
      <c r="BD26" s="93"/>
      <c r="BE26" s="94"/>
      <c r="BF26" s="94"/>
      <c r="BG26" s="94"/>
      <c r="BH26" s="94"/>
      <c r="BI26" s="94"/>
      <c r="BJ26" s="94"/>
      <c r="BK26" s="94"/>
      <c r="BL26" s="95"/>
      <c r="BM26" s="155"/>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66"/>
      <c r="DG26" s="3" t="s">
        <v>49</v>
      </c>
      <c r="DH26" s="4" t="str">
        <f>IF(COUNTIF(DH27:DK27,TRUE)&gt;0,"OK","【未入力】")</f>
        <v>【未入力】</v>
      </c>
    </row>
    <row r="27" spans="1:118" ht="13.5" customHeight="1">
      <c r="A27" s="149"/>
      <c r="B27" s="150"/>
      <c r="C27" s="150"/>
      <c r="D27" s="150"/>
      <c r="E27" s="150"/>
      <c r="F27" s="150"/>
      <c r="G27" s="150"/>
      <c r="H27" s="150"/>
      <c r="I27" s="151"/>
      <c r="J27" s="223"/>
      <c r="K27" s="224"/>
      <c r="L27" s="224"/>
      <c r="M27" s="224"/>
      <c r="N27" s="224"/>
      <c r="O27" s="224"/>
      <c r="P27" s="224"/>
      <c r="Q27" s="224"/>
      <c r="R27" s="224"/>
      <c r="S27" s="224"/>
      <c r="T27" s="224"/>
      <c r="U27" s="224"/>
      <c r="V27" s="224"/>
      <c r="W27" s="224"/>
      <c r="X27" s="225"/>
      <c r="Y27" s="226"/>
      <c r="Z27" s="145"/>
      <c r="AA27" s="145"/>
      <c r="AB27" s="145"/>
      <c r="AC27" s="145"/>
      <c r="AD27" s="145"/>
      <c r="AE27" s="145"/>
      <c r="AF27" s="145"/>
      <c r="AG27" s="145"/>
      <c r="AH27" s="145"/>
      <c r="AI27" s="145"/>
      <c r="AJ27" s="145"/>
      <c r="AK27" s="145"/>
      <c r="AL27" s="145"/>
      <c r="AM27" s="227"/>
      <c r="AN27" s="145"/>
      <c r="AO27" s="145"/>
      <c r="AP27" s="145"/>
      <c r="AQ27" s="145"/>
      <c r="AR27" s="145"/>
      <c r="AS27" s="145"/>
      <c r="AT27" s="145"/>
      <c r="AU27" s="145"/>
      <c r="AV27" s="145"/>
      <c r="AW27" s="145"/>
      <c r="AX27" s="145"/>
      <c r="AY27" s="145"/>
      <c r="AZ27" s="145"/>
      <c r="BA27" s="198"/>
      <c r="BD27" s="93"/>
      <c r="BE27" s="94"/>
      <c r="BF27" s="94"/>
      <c r="BG27" s="94"/>
      <c r="BH27" s="94"/>
      <c r="BI27" s="94"/>
      <c r="BJ27" s="94"/>
      <c r="BK27" s="94"/>
      <c r="BL27" s="95"/>
      <c r="BM27" s="155"/>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66"/>
      <c r="DH27" s="74" t="b">
        <v>0</v>
      </c>
      <c r="DI27" s="73" t="b">
        <v>0</v>
      </c>
      <c r="DJ27" s="73" t="b">
        <v>0</v>
      </c>
      <c r="DK27" s="73" t="b">
        <v>0</v>
      </c>
    </row>
    <row r="28" spans="1:118" ht="13.5" customHeight="1">
      <c r="A28" s="149"/>
      <c r="B28" s="150"/>
      <c r="C28" s="150"/>
      <c r="D28" s="150"/>
      <c r="E28" s="150"/>
      <c r="F28" s="150"/>
      <c r="G28" s="150"/>
      <c r="H28" s="150"/>
      <c r="I28" s="151"/>
      <c r="J28" s="223"/>
      <c r="K28" s="224"/>
      <c r="L28" s="224"/>
      <c r="M28" s="224"/>
      <c r="N28" s="224"/>
      <c r="O28" s="224"/>
      <c r="P28" s="224"/>
      <c r="Q28" s="224"/>
      <c r="R28" s="224"/>
      <c r="S28" s="224"/>
      <c r="T28" s="224"/>
      <c r="U28" s="224"/>
      <c r="V28" s="224"/>
      <c r="W28" s="224"/>
      <c r="X28" s="225"/>
      <c r="Y28" s="226"/>
      <c r="Z28" s="145"/>
      <c r="AA28" s="145"/>
      <c r="AB28" s="145"/>
      <c r="AC28" s="145"/>
      <c r="AD28" s="145"/>
      <c r="AE28" s="145"/>
      <c r="AF28" s="145"/>
      <c r="AG28" s="145"/>
      <c r="AH28" s="145"/>
      <c r="AI28" s="145"/>
      <c r="AJ28" s="145"/>
      <c r="AK28" s="145"/>
      <c r="AL28" s="145"/>
      <c r="AM28" s="227"/>
      <c r="AN28" s="145"/>
      <c r="AO28" s="145"/>
      <c r="AP28" s="145"/>
      <c r="AQ28" s="145"/>
      <c r="AR28" s="145"/>
      <c r="AS28" s="145"/>
      <c r="AT28" s="145"/>
      <c r="AU28" s="145"/>
      <c r="AV28" s="145"/>
      <c r="AW28" s="145"/>
      <c r="AX28" s="145"/>
      <c r="AY28" s="145"/>
      <c r="AZ28" s="145"/>
      <c r="BA28" s="198"/>
      <c r="BD28" s="96"/>
      <c r="BE28" s="97"/>
      <c r="BF28" s="97"/>
      <c r="BG28" s="97"/>
      <c r="BH28" s="97"/>
      <c r="BI28" s="97"/>
      <c r="BJ28" s="97"/>
      <c r="BK28" s="97"/>
      <c r="BL28" s="109"/>
      <c r="BM28" s="167"/>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9"/>
      <c r="DG28" s="3" t="s">
        <v>121</v>
      </c>
      <c r="DH28" s="4" t="str">
        <f>IF(COUNTIF(DH46:DO50,TRUE)&gt;0,"OK","【未入力】")</f>
        <v>【未入力】</v>
      </c>
    </row>
    <row r="29" spans="1:118" ht="13.5" customHeight="1">
      <c r="A29" s="180"/>
      <c r="B29" s="181"/>
      <c r="C29" s="181"/>
      <c r="D29" s="181"/>
      <c r="E29" s="181"/>
      <c r="F29" s="181"/>
      <c r="G29" s="181"/>
      <c r="H29" s="181"/>
      <c r="I29" s="182"/>
      <c r="J29" s="201" t="s">
        <v>42</v>
      </c>
      <c r="K29" s="202"/>
      <c r="L29" s="202"/>
      <c r="M29" s="202"/>
      <c r="N29" s="202"/>
      <c r="O29" s="202"/>
      <c r="P29" s="29" t="s">
        <v>43</v>
      </c>
      <c r="Q29" s="88"/>
      <c r="R29" s="88"/>
      <c r="S29" s="88"/>
      <c r="T29" s="88"/>
      <c r="U29" s="88"/>
      <c r="V29" s="88"/>
      <c r="W29" s="88"/>
      <c r="X29" s="30" t="s">
        <v>44</v>
      </c>
      <c r="Y29" s="201" t="s">
        <v>42</v>
      </c>
      <c r="Z29" s="202"/>
      <c r="AA29" s="202"/>
      <c r="AB29" s="202"/>
      <c r="AC29" s="202"/>
      <c r="AD29" s="202"/>
      <c r="AE29" s="29" t="s">
        <v>43</v>
      </c>
      <c r="AF29" s="88"/>
      <c r="AG29" s="88"/>
      <c r="AH29" s="88"/>
      <c r="AI29" s="88"/>
      <c r="AJ29" s="88"/>
      <c r="AK29" s="88"/>
      <c r="AL29" s="88"/>
      <c r="AM29" s="30" t="s">
        <v>44</v>
      </c>
      <c r="AN29" s="199"/>
      <c r="AO29" s="199"/>
      <c r="AP29" s="199"/>
      <c r="AQ29" s="199"/>
      <c r="AR29" s="199"/>
      <c r="AS29" s="199"/>
      <c r="AT29" s="199"/>
      <c r="AU29" s="199"/>
      <c r="AV29" s="199"/>
      <c r="AW29" s="199"/>
      <c r="AX29" s="199"/>
      <c r="AY29" s="199"/>
      <c r="AZ29" s="199"/>
      <c r="BA29" s="200"/>
      <c r="BD29" s="90" t="s">
        <v>80</v>
      </c>
      <c r="BE29" s="91"/>
      <c r="BF29" s="91"/>
      <c r="BG29" s="91"/>
      <c r="BH29" s="91"/>
      <c r="BI29" s="91"/>
      <c r="BJ29" s="91"/>
      <c r="BK29" s="91"/>
      <c r="BL29" s="92"/>
      <c r="BM29" s="110" t="s">
        <v>19</v>
      </c>
      <c r="BN29" s="111"/>
      <c r="BO29" s="112"/>
      <c r="BP29" s="98"/>
      <c r="BQ29" s="99"/>
      <c r="BR29" s="99"/>
      <c r="BS29" s="99"/>
      <c r="BT29" s="99"/>
      <c r="BU29" s="99"/>
      <c r="BV29" s="99"/>
      <c r="BW29" s="99"/>
      <c r="BX29" s="99"/>
      <c r="BY29" s="99"/>
      <c r="BZ29" s="99"/>
      <c r="CA29" s="99"/>
      <c r="CB29" s="99"/>
      <c r="CC29" s="99"/>
      <c r="CD29" s="99"/>
      <c r="CE29" s="99"/>
      <c r="CF29" s="111" t="str">
        <f>IF(DI51=TRUE,"☑","□")&amp;"男"</f>
        <v>□男</v>
      </c>
      <c r="CG29" s="111"/>
      <c r="CH29" s="111"/>
      <c r="CI29" s="111"/>
      <c r="CJ29" s="110" t="s">
        <v>81</v>
      </c>
      <c r="CK29" s="111"/>
      <c r="CL29" s="111"/>
      <c r="CM29" s="111"/>
      <c r="CN29" s="112"/>
      <c r="CO29" s="90" t="s">
        <v>17</v>
      </c>
      <c r="CP29" s="91"/>
      <c r="CQ29" s="91"/>
      <c r="CR29" s="92"/>
      <c r="CS29" s="128"/>
      <c r="CT29" s="105"/>
      <c r="CU29" s="105"/>
      <c r="CV29" s="105"/>
      <c r="CW29" s="105"/>
      <c r="CX29" s="105"/>
      <c r="CY29" s="105"/>
      <c r="CZ29" s="105"/>
      <c r="DA29" s="105"/>
      <c r="DB29" s="105"/>
      <c r="DC29" s="111" t="s">
        <v>82</v>
      </c>
      <c r="DD29" s="112"/>
      <c r="DG29" s="3" t="s">
        <v>51</v>
      </c>
      <c r="DH29" s="74" t="b">
        <v>0</v>
      </c>
      <c r="DI29" s="73" t="b">
        <v>0</v>
      </c>
      <c r="DJ29" s="73" t="b">
        <v>0</v>
      </c>
      <c r="DK29" s="73" t="b">
        <v>0</v>
      </c>
      <c r="DL29" s="2">
        <f>AR41</f>
        <v>0</v>
      </c>
    </row>
    <row r="30" spans="1:118" ht="13.5" customHeight="1">
      <c r="A30" s="183" t="s">
        <v>46</v>
      </c>
      <c r="B30" s="91"/>
      <c r="C30" s="91"/>
      <c r="D30" s="91"/>
      <c r="E30" s="91"/>
      <c r="F30" s="91"/>
      <c r="G30" s="91"/>
      <c r="H30" s="91"/>
      <c r="I30" s="92"/>
      <c r="J30" s="152"/>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4"/>
      <c r="BD30" s="93"/>
      <c r="BE30" s="94"/>
      <c r="BF30" s="94"/>
      <c r="BG30" s="94"/>
      <c r="BH30" s="94"/>
      <c r="BI30" s="94"/>
      <c r="BJ30" s="94"/>
      <c r="BK30" s="94"/>
      <c r="BL30" s="95"/>
      <c r="BM30" s="113"/>
      <c r="BN30" s="114"/>
      <c r="BO30" s="115"/>
      <c r="BP30" s="100"/>
      <c r="BQ30" s="88"/>
      <c r="BR30" s="88"/>
      <c r="BS30" s="88"/>
      <c r="BT30" s="88"/>
      <c r="BU30" s="88"/>
      <c r="BV30" s="88"/>
      <c r="BW30" s="88"/>
      <c r="BX30" s="88"/>
      <c r="BY30" s="88"/>
      <c r="BZ30" s="88"/>
      <c r="CA30" s="88"/>
      <c r="CB30" s="88"/>
      <c r="CC30" s="88"/>
      <c r="CD30" s="88"/>
      <c r="CE30" s="88"/>
      <c r="CF30" s="123" t="str">
        <f>IF(DJ51=TRUE,"☑","□")&amp;"女"</f>
        <v>□女</v>
      </c>
      <c r="CG30" s="123"/>
      <c r="CH30" s="123"/>
      <c r="CI30" s="123"/>
      <c r="CJ30" s="125"/>
      <c r="CK30" s="126"/>
      <c r="CL30" s="126"/>
      <c r="CM30" s="126"/>
      <c r="CN30" s="127"/>
      <c r="CO30" s="93"/>
      <c r="CP30" s="94"/>
      <c r="CQ30" s="94"/>
      <c r="CR30" s="95"/>
      <c r="CS30" s="129"/>
      <c r="CT30" s="87"/>
      <c r="CU30" s="87"/>
      <c r="CV30" s="87"/>
      <c r="CW30" s="87"/>
      <c r="CX30" s="87"/>
      <c r="CY30" s="87"/>
      <c r="CZ30" s="87"/>
      <c r="DA30" s="87"/>
      <c r="DB30" s="87"/>
      <c r="DC30" s="123"/>
      <c r="DD30" s="124"/>
      <c r="DG30" s="3" t="s">
        <v>52</v>
      </c>
      <c r="DH30" s="74" t="b">
        <v>0</v>
      </c>
      <c r="DI30" s="73" t="b">
        <v>0</v>
      </c>
      <c r="DJ30" s="73" t="b">
        <v>0</v>
      </c>
      <c r="DK30" s="46"/>
      <c r="DM30" s="19"/>
      <c r="DN30" s="19"/>
    </row>
    <row r="31" spans="1:118" ht="13.5" customHeight="1">
      <c r="A31" s="184"/>
      <c r="B31" s="94"/>
      <c r="C31" s="94"/>
      <c r="D31" s="94"/>
      <c r="E31" s="94"/>
      <c r="F31" s="94"/>
      <c r="G31" s="94"/>
      <c r="H31" s="94"/>
      <c r="I31" s="95"/>
      <c r="J31" s="155"/>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7"/>
      <c r="BD31" s="93"/>
      <c r="BE31" s="94"/>
      <c r="BF31" s="94"/>
      <c r="BG31" s="94"/>
      <c r="BH31" s="94"/>
      <c r="BI31" s="94"/>
      <c r="BJ31" s="94"/>
      <c r="BK31" s="94"/>
      <c r="BL31" s="95"/>
      <c r="BM31" s="113"/>
      <c r="BN31" s="114"/>
      <c r="BO31" s="115"/>
      <c r="BP31" s="98"/>
      <c r="BQ31" s="99"/>
      <c r="BR31" s="99"/>
      <c r="BS31" s="99"/>
      <c r="BT31" s="99"/>
      <c r="BU31" s="99"/>
      <c r="BV31" s="99"/>
      <c r="BW31" s="99"/>
      <c r="BX31" s="99"/>
      <c r="BY31" s="99"/>
      <c r="BZ31" s="99"/>
      <c r="CA31" s="99"/>
      <c r="CB31" s="99"/>
      <c r="CC31" s="99"/>
      <c r="CD31" s="99"/>
      <c r="CE31" s="99"/>
      <c r="CF31" s="111" t="str">
        <f>IF(DI56=TRUE,"☑","□")&amp;"男"</f>
        <v>□男</v>
      </c>
      <c r="CG31" s="111"/>
      <c r="CH31" s="111"/>
      <c r="CI31" s="111"/>
      <c r="CJ31" s="110" t="s">
        <v>81</v>
      </c>
      <c r="CK31" s="111"/>
      <c r="CL31" s="111"/>
      <c r="CM31" s="111"/>
      <c r="CN31" s="112"/>
      <c r="CO31" s="93"/>
      <c r="CP31" s="94"/>
      <c r="CQ31" s="94"/>
      <c r="CR31" s="95"/>
      <c r="CS31" s="89"/>
      <c r="CT31" s="89"/>
      <c r="CU31" s="89"/>
      <c r="CV31" s="89"/>
      <c r="CW31" s="89"/>
      <c r="CX31" s="89"/>
      <c r="CY31" s="89"/>
      <c r="CZ31" s="89"/>
      <c r="DA31" s="89"/>
      <c r="DB31" s="89"/>
      <c r="DC31" s="111" t="s">
        <v>82</v>
      </c>
      <c r="DD31" s="112"/>
      <c r="DG31" s="3" t="s">
        <v>53</v>
      </c>
      <c r="DH31" s="74" t="b">
        <v>0</v>
      </c>
      <c r="DI31" s="73" t="b">
        <v>0</v>
      </c>
      <c r="DJ31" s="73" t="b">
        <v>0</v>
      </c>
      <c r="DK31" s="73" t="b">
        <v>0</v>
      </c>
      <c r="DL31" s="2">
        <f>AR44</f>
        <v>0</v>
      </c>
      <c r="DM31" s="19"/>
      <c r="DN31" s="19"/>
    </row>
    <row r="32" spans="1:118" ht="13.5" customHeight="1">
      <c r="A32" s="184"/>
      <c r="B32" s="94"/>
      <c r="C32" s="94"/>
      <c r="D32" s="94"/>
      <c r="E32" s="94"/>
      <c r="F32" s="94"/>
      <c r="G32" s="94"/>
      <c r="H32" s="94"/>
      <c r="I32" s="95"/>
      <c r="J32" s="155"/>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7"/>
      <c r="BD32" s="93"/>
      <c r="BE32" s="94"/>
      <c r="BF32" s="94"/>
      <c r="BG32" s="94"/>
      <c r="BH32" s="94"/>
      <c r="BI32" s="94"/>
      <c r="BJ32" s="94"/>
      <c r="BK32" s="94"/>
      <c r="BL32" s="95"/>
      <c r="BM32" s="113"/>
      <c r="BN32" s="114"/>
      <c r="BO32" s="115"/>
      <c r="BP32" s="100"/>
      <c r="BQ32" s="88"/>
      <c r="BR32" s="88"/>
      <c r="BS32" s="88"/>
      <c r="BT32" s="88"/>
      <c r="BU32" s="88"/>
      <c r="BV32" s="88"/>
      <c r="BW32" s="88"/>
      <c r="BX32" s="88"/>
      <c r="BY32" s="88"/>
      <c r="BZ32" s="88"/>
      <c r="CA32" s="88"/>
      <c r="CB32" s="88"/>
      <c r="CC32" s="88"/>
      <c r="CD32" s="88"/>
      <c r="CE32" s="88"/>
      <c r="CF32" s="123" t="str">
        <f>IF(DJ56=TRUE,"☑","□")&amp;"女"</f>
        <v>□女</v>
      </c>
      <c r="CG32" s="123"/>
      <c r="CH32" s="123"/>
      <c r="CI32" s="123"/>
      <c r="CJ32" s="125"/>
      <c r="CK32" s="126"/>
      <c r="CL32" s="126"/>
      <c r="CM32" s="126"/>
      <c r="CN32" s="127"/>
      <c r="CO32" s="96"/>
      <c r="CP32" s="97"/>
      <c r="CQ32" s="97"/>
      <c r="CR32" s="109"/>
      <c r="CS32" s="89"/>
      <c r="CT32" s="89"/>
      <c r="CU32" s="89"/>
      <c r="CV32" s="89"/>
      <c r="CW32" s="89"/>
      <c r="CX32" s="89"/>
      <c r="CY32" s="89"/>
      <c r="CZ32" s="89"/>
      <c r="DA32" s="89"/>
      <c r="DB32" s="89"/>
      <c r="DC32" s="123"/>
      <c r="DD32" s="124"/>
      <c r="DG32" s="3" t="s">
        <v>54</v>
      </c>
      <c r="DH32" s="74" t="b">
        <v>0</v>
      </c>
      <c r="DI32" s="73" t="b">
        <v>0</v>
      </c>
      <c r="DJ32" s="73" t="b">
        <v>0</v>
      </c>
      <c r="DK32" s="46">
        <f>AI46</f>
        <v>0</v>
      </c>
      <c r="DM32" s="19"/>
      <c r="DN32" s="19"/>
    </row>
    <row r="33" spans="1:122" ht="13.5" customHeight="1">
      <c r="A33" s="184"/>
      <c r="B33" s="94"/>
      <c r="C33" s="94"/>
      <c r="D33" s="94"/>
      <c r="E33" s="94"/>
      <c r="F33" s="94"/>
      <c r="G33" s="94"/>
      <c r="H33" s="94"/>
      <c r="I33" s="95"/>
      <c r="J33" s="155"/>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7"/>
      <c r="BD33" s="93"/>
      <c r="BE33" s="94"/>
      <c r="BF33" s="94"/>
      <c r="BG33" s="94"/>
      <c r="BH33" s="94"/>
      <c r="BI33" s="94"/>
      <c r="BJ33" s="94"/>
      <c r="BK33" s="94"/>
      <c r="BL33" s="95"/>
      <c r="BM33" s="116" t="s">
        <v>20</v>
      </c>
      <c r="BN33" s="116"/>
      <c r="BO33" s="116"/>
      <c r="BP33" s="107"/>
      <c r="BQ33" s="101"/>
      <c r="BR33" s="101"/>
      <c r="BS33" s="101"/>
      <c r="BT33" s="101"/>
      <c r="BU33" s="101"/>
      <c r="BV33" s="101"/>
      <c r="BW33" s="101"/>
      <c r="BX33" s="101"/>
      <c r="BY33" s="101"/>
      <c r="BZ33" s="101"/>
      <c r="CA33" s="101"/>
      <c r="CB33" s="101"/>
      <c r="CC33" s="101"/>
      <c r="CD33" s="101"/>
      <c r="CE33" s="101"/>
      <c r="CF33" s="101"/>
      <c r="CG33" s="10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2"/>
      <c r="DG33" s="3" t="s">
        <v>55</v>
      </c>
      <c r="DH33" s="74" t="b">
        <v>0</v>
      </c>
      <c r="DI33" s="73" t="b">
        <v>0</v>
      </c>
      <c r="DJ33" s="73" t="b">
        <v>0</v>
      </c>
      <c r="DK33" s="73" t="b">
        <v>0</v>
      </c>
      <c r="DL33" s="73" t="b">
        <v>0</v>
      </c>
      <c r="DM33" s="73" t="b">
        <v>0</v>
      </c>
      <c r="DN33" s="73" t="b">
        <v>0</v>
      </c>
      <c r="DO33" s="73" t="b">
        <v>0</v>
      </c>
      <c r="DP33" s="18">
        <f>AI49</f>
        <v>0</v>
      </c>
    </row>
    <row r="34" spans="1:122" ht="13.5" customHeight="1">
      <c r="A34" s="184"/>
      <c r="B34" s="94"/>
      <c r="C34" s="94"/>
      <c r="D34" s="94"/>
      <c r="E34" s="94"/>
      <c r="F34" s="94"/>
      <c r="G34" s="94"/>
      <c r="H34" s="94"/>
      <c r="I34" s="95"/>
      <c r="J34" s="155"/>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7"/>
      <c r="BD34" s="93"/>
      <c r="BE34" s="94"/>
      <c r="BF34" s="94"/>
      <c r="BG34" s="94"/>
      <c r="BH34" s="94"/>
      <c r="BI34" s="94"/>
      <c r="BJ34" s="94"/>
      <c r="BK34" s="94"/>
      <c r="BL34" s="95"/>
      <c r="BM34" s="116"/>
      <c r="BN34" s="116"/>
      <c r="BO34" s="116"/>
      <c r="BP34" s="106"/>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4"/>
      <c r="DG34" s="3" t="s">
        <v>56</v>
      </c>
      <c r="DH34" s="74" t="b">
        <v>0</v>
      </c>
      <c r="DI34" s="73" t="b">
        <v>0</v>
      </c>
      <c r="DJ34" s="73" t="b">
        <v>0</v>
      </c>
      <c r="DK34" s="73" t="b">
        <v>0</v>
      </c>
      <c r="DL34" s="73" t="b">
        <v>0</v>
      </c>
      <c r="DM34" s="73" t="b">
        <v>0</v>
      </c>
      <c r="DN34" s="73" t="b">
        <v>0</v>
      </c>
      <c r="DO34" s="2">
        <f>AI52</f>
        <v>0</v>
      </c>
    </row>
    <row r="35" spans="1:122" ht="13.5" customHeight="1">
      <c r="A35" s="184"/>
      <c r="B35" s="94"/>
      <c r="C35" s="94"/>
      <c r="D35" s="94"/>
      <c r="E35" s="94"/>
      <c r="F35" s="94"/>
      <c r="G35" s="94"/>
      <c r="H35" s="94"/>
      <c r="I35" s="95"/>
      <c r="J35" s="155"/>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7"/>
      <c r="BD35" s="93"/>
      <c r="BE35" s="94"/>
      <c r="BF35" s="94"/>
      <c r="BG35" s="94"/>
      <c r="BH35" s="94"/>
      <c r="BI35" s="94"/>
      <c r="BJ35" s="94"/>
      <c r="BK35" s="94"/>
      <c r="BL35" s="95"/>
      <c r="BM35" s="116"/>
      <c r="BN35" s="116"/>
      <c r="BO35" s="116"/>
      <c r="BP35" s="117"/>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8"/>
      <c r="CZ35" s="118"/>
      <c r="DA35" s="118"/>
      <c r="DB35" s="118"/>
      <c r="DC35" s="118"/>
      <c r="DD35" s="119"/>
      <c r="DG35" s="3" t="s">
        <v>57</v>
      </c>
      <c r="DH35" s="74" t="b">
        <v>0</v>
      </c>
      <c r="DI35" s="73" t="b">
        <v>0</v>
      </c>
      <c r="DJ35" s="73" t="b">
        <v>0</v>
      </c>
      <c r="DK35" s="73" t="b">
        <v>0</v>
      </c>
      <c r="DL35" s="74" t="b">
        <v>0</v>
      </c>
      <c r="DM35" s="74" t="b">
        <v>0</v>
      </c>
      <c r="DN35" s="74" t="b">
        <v>0</v>
      </c>
      <c r="DO35" s="18">
        <f>AA55</f>
        <v>0</v>
      </c>
    </row>
    <row r="36" spans="1:122" ht="13.5" customHeight="1">
      <c r="A36" s="185"/>
      <c r="B36" s="186"/>
      <c r="C36" s="186"/>
      <c r="D36" s="186"/>
      <c r="E36" s="186"/>
      <c r="F36" s="186"/>
      <c r="G36" s="186"/>
      <c r="H36" s="186"/>
      <c r="I36" s="187"/>
      <c r="J36" s="188"/>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90"/>
      <c r="BD36" s="93"/>
      <c r="BE36" s="94"/>
      <c r="BF36" s="94"/>
      <c r="BG36" s="94"/>
      <c r="BH36" s="94"/>
      <c r="BI36" s="94"/>
      <c r="BJ36" s="94"/>
      <c r="BK36" s="94"/>
      <c r="BL36" s="95"/>
      <c r="BM36" s="116"/>
      <c r="BN36" s="116"/>
      <c r="BO36" s="116"/>
      <c r="BP36" s="120"/>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121"/>
      <c r="CT36" s="121"/>
      <c r="CU36" s="121"/>
      <c r="CV36" s="121"/>
      <c r="CW36" s="121"/>
      <c r="CX36" s="121"/>
      <c r="CY36" s="121"/>
      <c r="CZ36" s="121"/>
      <c r="DA36" s="121"/>
      <c r="DB36" s="121"/>
      <c r="DC36" s="121"/>
      <c r="DD36" s="122"/>
      <c r="DG36" s="3" t="s">
        <v>58</v>
      </c>
      <c r="DH36" s="75" t="b">
        <v>0</v>
      </c>
      <c r="DI36" s="76" t="b">
        <v>0</v>
      </c>
      <c r="DJ36" s="76" t="b">
        <v>0</v>
      </c>
      <c r="DK36" s="76" t="b">
        <v>0</v>
      </c>
      <c r="DL36" s="2">
        <f>AR57</f>
        <v>0</v>
      </c>
    </row>
    <row r="37" spans="1:122" ht="13.5" customHeight="1">
      <c r="A37" s="149" t="s">
        <v>48</v>
      </c>
      <c r="B37" s="150"/>
      <c r="C37" s="150"/>
      <c r="D37" s="150"/>
      <c r="E37" s="150"/>
      <c r="F37" s="150"/>
      <c r="G37" s="150"/>
      <c r="H37" s="150"/>
      <c r="I37" s="151"/>
      <c r="J37" s="32"/>
      <c r="K37" s="108" t="str">
        <f>IF(DH27=TRUE,"☑","□")&amp;"１ 悪化傾向"</f>
        <v>□１ 悪化傾向</v>
      </c>
      <c r="L37" s="108"/>
      <c r="M37" s="108"/>
      <c r="N37" s="108"/>
      <c r="O37" s="108"/>
      <c r="P37" s="108"/>
      <c r="Q37" s="108"/>
      <c r="R37" s="33"/>
      <c r="S37" s="33"/>
      <c r="T37" s="108" t="str">
        <f>IF(DI27=TRUE,"☑","□")&amp;"２ 動揺傾向"</f>
        <v>□２ 動揺傾向</v>
      </c>
      <c r="U37" s="108"/>
      <c r="V37" s="108"/>
      <c r="W37" s="108"/>
      <c r="X37" s="108"/>
      <c r="Y37" s="108"/>
      <c r="Z37" s="108"/>
      <c r="AA37" s="33"/>
      <c r="AB37" s="33"/>
      <c r="AC37" s="108" t="str">
        <f>IF(DJ27=TRUE,"☑","□")&amp;"３ 不変"</f>
        <v>□３ 不変</v>
      </c>
      <c r="AD37" s="108"/>
      <c r="AE37" s="108"/>
      <c r="AF37" s="108"/>
      <c r="AG37" s="108"/>
      <c r="AH37" s="108"/>
      <c r="AI37" s="33"/>
      <c r="AJ37" s="33"/>
      <c r="AK37" s="108" t="str">
        <f>IF(DK27=TRUE,"☑","□")&amp;"４ 改善傾向"</f>
        <v>□４ 改善傾向</v>
      </c>
      <c r="AL37" s="108"/>
      <c r="AM37" s="108"/>
      <c r="AN37" s="108"/>
      <c r="AO37" s="108"/>
      <c r="AP37" s="108"/>
      <c r="AQ37" s="108"/>
      <c r="AR37" s="33"/>
      <c r="AS37" s="33"/>
      <c r="AT37" s="33"/>
      <c r="AU37" s="33"/>
      <c r="AV37" s="33"/>
      <c r="AW37" s="34"/>
      <c r="AX37" s="34"/>
      <c r="AY37" s="34"/>
      <c r="AZ37" s="34"/>
      <c r="BA37" s="35"/>
      <c r="BD37" s="93"/>
      <c r="BE37" s="94"/>
      <c r="BF37" s="94"/>
      <c r="BG37" s="94"/>
      <c r="BH37" s="94"/>
      <c r="BI37" s="94"/>
      <c r="BJ37" s="94"/>
      <c r="BK37" s="94"/>
      <c r="BL37" s="95"/>
      <c r="BM37" s="41"/>
      <c r="BN37" s="2" t="str">
        <f>IF(DH61=TRUE,"☑","□")&amp;"1配偶者"</f>
        <v>□1配偶者</v>
      </c>
      <c r="BV37" s="2" t="str">
        <f>IF(DI61=TRUE,"☑","□")&amp;"2父母"</f>
        <v>□2父母</v>
      </c>
      <c r="CB37" s="61"/>
      <c r="CC37" s="61"/>
      <c r="CD37" s="3" t="s">
        <v>89</v>
      </c>
      <c r="CE37" s="2" t="str">
        <f>IF(DJ61=TRUE,"☑","□")&amp;"ある"</f>
        <v>□ある</v>
      </c>
      <c r="CI37" s="2" t="s">
        <v>90</v>
      </c>
      <c r="CJ37" s="2" t="str">
        <f>IF(DK61=TRUE,"☑","□")&amp;"ない"</f>
        <v>□ない</v>
      </c>
      <c r="CM37" s="2" t="s">
        <v>44</v>
      </c>
      <c r="CQ37" s="2" t="str">
        <f>IF(DL61=TRUE,"☑","□")&amp;"3祖父母等"</f>
        <v>□3祖父母等</v>
      </c>
      <c r="CU37" s="61"/>
      <c r="CV37" s="61"/>
      <c r="CX37" s="61"/>
      <c r="CY37" s="61"/>
      <c r="CZ37" s="61"/>
      <c r="DA37" s="61"/>
      <c r="DB37" s="61"/>
      <c r="DC37" s="61"/>
      <c r="DD37" s="85"/>
      <c r="DE37" s="62"/>
      <c r="DG37" s="3" t="s">
        <v>59</v>
      </c>
      <c r="DH37" s="74" t="b">
        <v>0</v>
      </c>
      <c r="DI37" s="73" t="b">
        <v>0</v>
      </c>
      <c r="DJ37" s="73" t="b">
        <v>0</v>
      </c>
      <c r="DK37" s="73" t="b">
        <v>0</v>
      </c>
      <c r="DL37" s="2">
        <f>AR59</f>
        <v>0</v>
      </c>
    </row>
    <row r="38" spans="1:122" ht="13.5" customHeight="1">
      <c r="A38" s="180"/>
      <c r="B38" s="181"/>
      <c r="C38" s="181"/>
      <c r="D38" s="181"/>
      <c r="E38" s="181"/>
      <c r="F38" s="181"/>
      <c r="G38" s="181"/>
      <c r="H38" s="181"/>
      <c r="I38" s="182"/>
      <c r="J38" s="36"/>
      <c r="K38" s="88"/>
      <c r="L38" s="88"/>
      <c r="M38" s="88"/>
      <c r="N38" s="88"/>
      <c r="O38" s="88"/>
      <c r="P38" s="88"/>
      <c r="Q38" s="88"/>
      <c r="R38" s="37"/>
      <c r="S38" s="37"/>
      <c r="T38" s="88"/>
      <c r="U38" s="88"/>
      <c r="V38" s="88"/>
      <c r="W38" s="88"/>
      <c r="X38" s="88"/>
      <c r="Y38" s="88"/>
      <c r="Z38" s="88"/>
      <c r="AA38" s="37"/>
      <c r="AB38" s="37"/>
      <c r="AC38" s="88"/>
      <c r="AD38" s="88"/>
      <c r="AE38" s="88"/>
      <c r="AF38" s="88"/>
      <c r="AG38" s="88"/>
      <c r="AH38" s="88"/>
      <c r="AI38" s="37"/>
      <c r="AJ38" s="37"/>
      <c r="AK38" s="88"/>
      <c r="AL38" s="88"/>
      <c r="AM38" s="88"/>
      <c r="AN38" s="88"/>
      <c r="AO38" s="88"/>
      <c r="AP38" s="88"/>
      <c r="AQ38" s="88"/>
      <c r="AR38" s="37"/>
      <c r="AS38" s="37"/>
      <c r="AT38" s="37"/>
      <c r="AU38" s="37"/>
      <c r="AV38" s="37"/>
      <c r="AW38" s="29"/>
      <c r="AX38" s="29"/>
      <c r="AY38" s="29"/>
      <c r="AZ38" s="29"/>
      <c r="BA38" s="38"/>
      <c r="BD38" s="93"/>
      <c r="BE38" s="94"/>
      <c r="BF38" s="94"/>
      <c r="BG38" s="94"/>
      <c r="BH38" s="94"/>
      <c r="BI38" s="94"/>
      <c r="BJ38" s="94"/>
      <c r="BK38" s="94"/>
      <c r="BL38" s="95"/>
      <c r="BM38" s="41"/>
      <c r="BN38" s="2" t="str">
        <f>IF(DM61=TRUE,"☑","□")&amp;"4子・孫等"</f>
        <v>□4子・孫等</v>
      </c>
      <c r="BT38" s="61"/>
      <c r="BU38" s="61"/>
      <c r="CB38" s="2" t="str">
        <f>IF(DN61=TRUE,"☑","□")&amp;"5兄弟姉妹"</f>
        <v>□5兄弟姉妹</v>
      </c>
      <c r="CE38" s="61"/>
      <c r="CF38" s="61"/>
      <c r="CG38" s="61"/>
      <c r="CH38" s="61"/>
      <c r="CN38" s="61"/>
      <c r="CO38" s="61"/>
      <c r="CP38" s="61"/>
      <c r="CQ38" s="2" t="str">
        <f>IF(DO61=TRUE,"☑","□")&amp;"6後見人又は保佐人"</f>
        <v>□6後見人又は保佐人</v>
      </c>
      <c r="CV38" s="61"/>
      <c r="CW38" s="61"/>
      <c r="CX38" s="61"/>
      <c r="CY38" s="61"/>
      <c r="CZ38" s="61"/>
      <c r="DA38" s="61"/>
      <c r="DB38" s="61"/>
      <c r="DC38" s="61"/>
      <c r="DD38" s="85"/>
      <c r="DE38" s="62"/>
      <c r="DG38" s="3" t="s">
        <v>60</v>
      </c>
      <c r="DH38" s="4" t="str">
        <f>IF(COUNTIF(DH39:DL39,TRUE)&gt;0,"OK","【未入力】")</f>
        <v>【未入力】</v>
      </c>
      <c r="DI38" s="18"/>
      <c r="DJ38" s="18"/>
      <c r="DK38" s="18"/>
      <c r="DL38" s="18"/>
      <c r="DM38" s="18"/>
      <c r="DN38" s="18"/>
      <c r="DO38" s="18"/>
      <c r="DP38" s="18"/>
      <c r="DQ38" s="18"/>
      <c r="DR38" s="18"/>
    </row>
    <row r="39" spans="1:122" ht="13.5" customHeight="1">
      <c r="A39" s="40"/>
      <c r="B39" s="21"/>
      <c r="C39" s="12"/>
      <c r="D39" s="12"/>
      <c r="E39" s="12"/>
      <c r="F39" s="12"/>
      <c r="G39" s="12"/>
      <c r="H39" s="12"/>
      <c r="J39" s="41"/>
      <c r="L39" s="3"/>
      <c r="M39" s="3"/>
      <c r="N39" s="3"/>
      <c r="O39" s="22"/>
      <c r="P39" s="22"/>
      <c r="Q39" s="22"/>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2"/>
      <c r="BD39" s="93"/>
      <c r="BE39" s="94"/>
      <c r="BF39" s="94"/>
      <c r="BG39" s="94"/>
      <c r="BH39" s="94"/>
      <c r="BI39" s="94"/>
      <c r="BJ39" s="94"/>
      <c r="BK39" s="94"/>
      <c r="BL39" s="95"/>
      <c r="BM39" s="41"/>
      <c r="BN39" s="2" t="str">
        <f>IF(DP61=TRUE,"☑","□")&amp;"7家庭裁判所が選任した扶養義務者"</f>
        <v>□7家庭裁判所が選任した扶養義務者</v>
      </c>
      <c r="CI39" s="3" t="s">
        <v>93</v>
      </c>
      <c r="CJ39" s="89"/>
      <c r="CK39" s="89"/>
      <c r="CL39" s="89"/>
      <c r="CM39" s="89"/>
      <c r="CN39" s="89"/>
      <c r="CO39" s="89"/>
      <c r="CP39" s="89"/>
      <c r="CQ39" s="89"/>
      <c r="CR39" s="89"/>
      <c r="CS39" s="89"/>
      <c r="CT39" s="18" t="s">
        <v>44</v>
      </c>
      <c r="DD39" s="86"/>
      <c r="DE39" s="41"/>
      <c r="DH39" s="74" t="b">
        <v>0</v>
      </c>
      <c r="DI39" s="74" t="b">
        <v>0</v>
      </c>
      <c r="DJ39" s="74" t="b">
        <v>0</v>
      </c>
      <c r="DK39" s="74" t="b">
        <v>0</v>
      </c>
      <c r="DL39" s="33" t="b">
        <v>0</v>
      </c>
      <c r="DM39" s="2">
        <f>AJ61</f>
        <v>0</v>
      </c>
      <c r="DN39" s="2">
        <f>S62</f>
        <v>0</v>
      </c>
    </row>
    <row r="40" spans="1:122" ht="13.5" customHeight="1">
      <c r="A40" s="142" t="s">
        <v>50</v>
      </c>
      <c r="B40" s="143"/>
      <c r="C40" s="143"/>
      <c r="D40" s="143"/>
      <c r="E40" s="143"/>
      <c r="F40" s="143"/>
      <c r="G40" s="143"/>
      <c r="H40" s="143"/>
      <c r="I40" s="144"/>
      <c r="J40" s="41"/>
      <c r="K40" s="2" t="str">
        <f>IF(COUNTIF(DH29:DK29,TRUE)&gt;0,"☑","□")&amp;"Ⅰ意識"</f>
        <v>□Ⅰ意識</v>
      </c>
      <c r="BA40" s="43"/>
      <c r="BD40" s="96"/>
      <c r="BE40" s="97"/>
      <c r="BF40" s="97"/>
      <c r="BG40" s="97"/>
      <c r="BH40" s="97"/>
      <c r="BI40" s="97"/>
      <c r="BJ40" s="97"/>
      <c r="BK40" s="97"/>
      <c r="BL40" s="109"/>
      <c r="BM40" s="41"/>
      <c r="BN40" s="2" t="str">
        <f>IF(DQ61=TRUE,"☑","□")&amp;"8市町村長"</f>
        <v>□8市町村長</v>
      </c>
      <c r="DD40" s="86"/>
      <c r="DE40" s="41"/>
      <c r="DG40" s="3" t="s">
        <v>62</v>
      </c>
      <c r="DH40" s="4" t="str">
        <f>IF(COUNTIF(DH41:DL41,TRUE)&gt;0,"OK","【未入力】")</f>
        <v>【未入力】</v>
      </c>
    </row>
    <row r="41" spans="1:122" ht="13.5" customHeight="1">
      <c r="A41" s="40"/>
      <c r="B41" s="44"/>
      <c r="C41" s="44"/>
      <c r="D41" s="44"/>
      <c r="E41" s="44"/>
      <c r="F41" s="44"/>
      <c r="G41" s="44"/>
      <c r="H41" s="44"/>
      <c r="I41" s="44"/>
      <c r="J41" s="41"/>
      <c r="M41" s="4" t="str">
        <f>IF(DH29=TRUE,"☑","□")&amp;"１ 意識混濁"</f>
        <v>□１ 意識混濁</v>
      </c>
      <c r="U41" s="2" t="str">
        <f>IF(DI29=TRUE,"☑","□")&amp;"２ せん妄"</f>
        <v>□２ せん妄</v>
      </c>
      <c r="AC41" s="2" t="str">
        <f>IF(DJ29=TRUE,"☑","□")&amp;"３ もうろう"</f>
        <v>□３ もうろう</v>
      </c>
      <c r="AL41" s="2" t="str">
        <f>IF(DK29=TRUE,"☑","□")&amp;"４ その他"</f>
        <v>□４ その他</v>
      </c>
      <c r="AQ41" s="18" t="s">
        <v>43</v>
      </c>
      <c r="AR41" s="108"/>
      <c r="AS41" s="108"/>
      <c r="AT41" s="108"/>
      <c r="AU41" s="108"/>
      <c r="AV41" s="108"/>
      <c r="AW41" s="108"/>
      <c r="AX41" s="108"/>
      <c r="AY41" s="108"/>
      <c r="AZ41" s="108"/>
      <c r="BA41" s="45" t="s">
        <v>44</v>
      </c>
      <c r="BD41" s="90" t="s">
        <v>95</v>
      </c>
      <c r="BE41" s="91"/>
      <c r="BF41" s="91"/>
      <c r="BG41" s="91"/>
      <c r="BH41" s="91"/>
      <c r="BI41" s="91"/>
      <c r="BJ41" s="91"/>
      <c r="BK41" s="91"/>
      <c r="BL41" s="92"/>
      <c r="BM41" s="110" t="s">
        <v>19</v>
      </c>
      <c r="BN41" s="111"/>
      <c r="BO41" s="112"/>
      <c r="BP41" s="98"/>
      <c r="BQ41" s="99"/>
      <c r="BR41" s="99"/>
      <c r="BS41" s="99"/>
      <c r="BT41" s="99"/>
      <c r="BU41" s="99"/>
      <c r="BV41" s="99"/>
      <c r="BW41" s="99"/>
      <c r="BX41" s="99"/>
      <c r="BY41" s="99"/>
      <c r="BZ41" s="99"/>
      <c r="CA41" s="99"/>
      <c r="CB41" s="99"/>
      <c r="CC41" s="99"/>
      <c r="CD41" s="99"/>
      <c r="CE41" s="99"/>
      <c r="CF41" s="111" t="str">
        <f>IF(DI63=TRUE,"☑","□")&amp;"男"</f>
        <v>□男</v>
      </c>
      <c r="CG41" s="111"/>
      <c r="CH41" s="111"/>
      <c r="CI41" s="111"/>
      <c r="CJ41" s="110" t="s">
        <v>81</v>
      </c>
      <c r="CK41" s="111"/>
      <c r="CL41" s="111"/>
      <c r="CM41" s="111"/>
      <c r="CN41" s="112"/>
      <c r="CO41" s="90" t="s">
        <v>17</v>
      </c>
      <c r="CP41" s="91"/>
      <c r="CQ41" s="91"/>
      <c r="CR41" s="92"/>
      <c r="CS41" s="105"/>
      <c r="CT41" s="105"/>
      <c r="CU41" s="105"/>
      <c r="CV41" s="105"/>
      <c r="CW41" s="105"/>
      <c r="CX41" s="105"/>
      <c r="CY41" s="105"/>
      <c r="CZ41" s="105"/>
      <c r="DA41" s="105"/>
      <c r="DB41" s="105"/>
      <c r="DC41" s="111" t="s">
        <v>82</v>
      </c>
      <c r="DD41" s="112"/>
      <c r="DH41" s="74" t="b">
        <v>0</v>
      </c>
      <c r="DI41" s="73" t="b">
        <v>0</v>
      </c>
      <c r="DJ41" s="73" t="b">
        <v>0</v>
      </c>
      <c r="DK41" s="73" t="b">
        <v>0</v>
      </c>
      <c r="DL41" s="33" t="b">
        <v>0</v>
      </c>
      <c r="DM41" s="2">
        <f>AR64</f>
        <v>0</v>
      </c>
    </row>
    <row r="42" spans="1:122" ht="13.5" customHeight="1">
      <c r="A42" s="40"/>
      <c r="B42" s="44"/>
      <c r="C42" s="44"/>
      <c r="D42" s="44"/>
      <c r="E42" s="44"/>
      <c r="F42" s="44"/>
      <c r="G42" s="44"/>
      <c r="H42" s="44"/>
      <c r="I42" s="44"/>
      <c r="J42" s="41"/>
      <c r="K42" s="2" t="str">
        <f>IF(COUNTIF(DH30:DJ30,TRUE)&gt;0,"☑","□")&amp;"Ⅱ知能（"</f>
        <v>□Ⅱ知能（</v>
      </c>
      <c r="O42" s="3"/>
      <c r="P42" s="2" t="str">
        <f>IF(DH30=TRUE,"☑","□")&amp;"軽度障害"</f>
        <v>□軽度障害</v>
      </c>
      <c r="V42" s="2" t="str">
        <f>IF(DI30=TRUE,"☑","□")&amp;"中等度障害"</f>
        <v>□中等度障害</v>
      </c>
      <c r="AC42" s="2" t="str">
        <f>IF(DJ30=TRUE,"☑","□")&amp;"重度障害"</f>
        <v>□重度障害</v>
      </c>
      <c r="AI42" s="2" t="s">
        <v>44</v>
      </c>
      <c r="BA42" s="43"/>
      <c r="BD42" s="93"/>
      <c r="BE42" s="94"/>
      <c r="BF42" s="94"/>
      <c r="BG42" s="94"/>
      <c r="BH42" s="94"/>
      <c r="BI42" s="94"/>
      <c r="BJ42" s="94"/>
      <c r="BK42" s="94"/>
      <c r="BL42" s="95"/>
      <c r="BM42" s="113"/>
      <c r="BN42" s="114"/>
      <c r="BO42" s="115"/>
      <c r="BP42" s="100"/>
      <c r="BQ42" s="88"/>
      <c r="BR42" s="88"/>
      <c r="BS42" s="88"/>
      <c r="BT42" s="88"/>
      <c r="BU42" s="88"/>
      <c r="BV42" s="88"/>
      <c r="BW42" s="88"/>
      <c r="BX42" s="88"/>
      <c r="BY42" s="88"/>
      <c r="BZ42" s="88"/>
      <c r="CA42" s="88"/>
      <c r="CB42" s="88"/>
      <c r="CC42" s="88"/>
      <c r="CD42" s="88"/>
      <c r="CE42" s="88"/>
      <c r="CF42" s="123" t="str">
        <f>IF(DJ63=TRUE,"☑","□")&amp;"女"</f>
        <v>□女</v>
      </c>
      <c r="CG42" s="123"/>
      <c r="CH42" s="123"/>
      <c r="CI42" s="123"/>
      <c r="CJ42" s="125"/>
      <c r="CK42" s="126"/>
      <c r="CL42" s="126"/>
      <c r="CM42" s="126"/>
      <c r="CN42" s="127"/>
      <c r="CO42" s="93"/>
      <c r="CP42" s="94"/>
      <c r="CQ42" s="94"/>
      <c r="CR42" s="95"/>
      <c r="CS42" s="87"/>
      <c r="CT42" s="87"/>
      <c r="CU42" s="87"/>
      <c r="CV42" s="87"/>
      <c r="CW42" s="87"/>
      <c r="CX42" s="87"/>
      <c r="CY42" s="87"/>
      <c r="CZ42" s="87"/>
      <c r="DA42" s="87"/>
      <c r="DB42" s="87"/>
      <c r="DC42" s="123"/>
      <c r="DD42" s="124"/>
      <c r="DF42" s="18"/>
      <c r="DG42" s="3" t="s">
        <v>63</v>
      </c>
      <c r="DH42" s="4" t="str">
        <f>IF(COUNTIF(DH43:DQ43,TRUE)&gt;0,"OK","【未入力】")</f>
        <v>【未入力】</v>
      </c>
    </row>
    <row r="43" spans="1:122" ht="13.5" customHeight="1">
      <c r="A43" s="40"/>
      <c r="B43" s="44"/>
      <c r="C43" s="44"/>
      <c r="E43" s="44"/>
      <c r="F43" s="44"/>
      <c r="G43" s="44"/>
      <c r="H43" s="44"/>
      <c r="I43" s="44"/>
      <c r="J43" s="41"/>
      <c r="K43" s="2" t="str">
        <f>IF(COUNTIF(DH31:DK31,TRUE)&gt;0,"☑","□")&amp;"Ⅲ記憶"</f>
        <v>□Ⅲ記憶</v>
      </c>
      <c r="BA43" s="43"/>
      <c r="BD43" s="93"/>
      <c r="BE43" s="94"/>
      <c r="BF43" s="94"/>
      <c r="BG43" s="94"/>
      <c r="BH43" s="94"/>
      <c r="BI43" s="94"/>
      <c r="BJ43" s="94"/>
      <c r="BK43" s="94"/>
      <c r="BL43" s="95"/>
      <c r="BM43" s="113"/>
      <c r="BN43" s="114"/>
      <c r="BO43" s="115"/>
      <c r="BP43" s="98"/>
      <c r="BQ43" s="99"/>
      <c r="BR43" s="99"/>
      <c r="BS43" s="99"/>
      <c r="BT43" s="99"/>
      <c r="BU43" s="99"/>
      <c r="BV43" s="99"/>
      <c r="BW43" s="99"/>
      <c r="BX43" s="99"/>
      <c r="BY43" s="99"/>
      <c r="BZ43" s="99"/>
      <c r="CA43" s="99"/>
      <c r="CB43" s="99"/>
      <c r="CC43" s="99"/>
      <c r="CD43" s="99"/>
      <c r="CE43" s="99"/>
      <c r="CF43" s="111" t="str">
        <f>IF(DI68=TRUE,"☑","□")&amp;"男"</f>
        <v>□男</v>
      </c>
      <c r="CG43" s="111"/>
      <c r="CH43" s="111"/>
      <c r="CI43" s="111"/>
      <c r="CJ43" s="110" t="s">
        <v>81</v>
      </c>
      <c r="CK43" s="111"/>
      <c r="CL43" s="111"/>
      <c r="CM43" s="111"/>
      <c r="CN43" s="112"/>
      <c r="CO43" s="93"/>
      <c r="CP43" s="94"/>
      <c r="CQ43" s="94"/>
      <c r="CR43" s="95"/>
      <c r="CS43" s="105"/>
      <c r="CT43" s="105"/>
      <c r="CU43" s="105"/>
      <c r="CV43" s="105"/>
      <c r="CW43" s="105"/>
      <c r="CX43" s="105"/>
      <c r="CY43" s="105"/>
      <c r="CZ43" s="105"/>
      <c r="DA43" s="105"/>
      <c r="DB43" s="105"/>
      <c r="DC43" s="111" t="s">
        <v>82</v>
      </c>
      <c r="DD43" s="112"/>
      <c r="DH43" s="74" t="b">
        <v>0</v>
      </c>
      <c r="DI43" s="73" t="b">
        <v>0</v>
      </c>
      <c r="DJ43" s="73" t="b">
        <v>0</v>
      </c>
      <c r="DK43" s="73" t="b">
        <v>0</v>
      </c>
      <c r="DL43" s="73" t="b">
        <v>0</v>
      </c>
      <c r="DM43" s="73" t="b">
        <v>0</v>
      </c>
      <c r="DN43" s="73" t="b">
        <v>0</v>
      </c>
      <c r="DO43" s="73" t="b">
        <v>0</v>
      </c>
      <c r="DP43" s="73" t="b">
        <v>0</v>
      </c>
      <c r="DQ43" s="73" t="b">
        <v>0</v>
      </c>
      <c r="DR43" s="2">
        <f>CT4</f>
        <v>0</v>
      </c>
    </row>
    <row r="44" spans="1:122" ht="13.5" customHeight="1">
      <c r="A44" s="40"/>
      <c r="B44" s="44"/>
      <c r="C44" s="44"/>
      <c r="D44" s="44"/>
      <c r="E44" s="44"/>
      <c r="F44" s="44"/>
      <c r="G44" s="44"/>
      <c r="H44" s="44"/>
      <c r="I44" s="44"/>
      <c r="J44" s="41"/>
      <c r="M44" s="4" t="str">
        <f>IF(DH31=TRUE,"☑","□")&amp;"１ 記銘障害"</f>
        <v>□１ 記銘障害</v>
      </c>
      <c r="U44" s="4" t="str">
        <f>IF(DI31=TRUE,"☑","□")&amp;"２ 見当識障害"</f>
        <v>□２ 見当識障害</v>
      </c>
      <c r="AC44" s="4" t="str">
        <f>IF(DJ31=TRUE,"☑","□")&amp;"３ 健忘"</f>
        <v>□３ 健忘</v>
      </c>
      <c r="AL44" s="4" t="str">
        <f>IF(DK31=TRUE,"☑","□")&amp;"４ その他"</f>
        <v>□４ その他</v>
      </c>
      <c r="AP44" s="3"/>
      <c r="AQ44" s="28" t="s">
        <v>43</v>
      </c>
      <c r="AR44" s="108"/>
      <c r="AS44" s="108"/>
      <c r="AT44" s="108"/>
      <c r="AU44" s="108"/>
      <c r="AV44" s="108"/>
      <c r="AW44" s="108"/>
      <c r="AX44" s="108"/>
      <c r="AY44" s="108"/>
      <c r="AZ44" s="108"/>
      <c r="BA44" s="45" t="s">
        <v>44</v>
      </c>
      <c r="BD44" s="93"/>
      <c r="BE44" s="94"/>
      <c r="BF44" s="94"/>
      <c r="BG44" s="94"/>
      <c r="BH44" s="94"/>
      <c r="BI44" s="94"/>
      <c r="BJ44" s="94"/>
      <c r="BK44" s="94"/>
      <c r="BL44" s="95"/>
      <c r="BM44" s="113"/>
      <c r="BN44" s="114"/>
      <c r="BO44" s="115"/>
      <c r="BP44" s="100"/>
      <c r="BQ44" s="88"/>
      <c r="BR44" s="88"/>
      <c r="BS44" s="88"/>
      <c r="BT44" s="88"/>
      <c r="BU44" s="88"/>
      <c r="BV44" s="88"/>
      <c r="BW44" s="88"/>
      <c r="BX44" s="88"/>
      <c r="BY44" s="88"/>
      <c r="BZ44" s="88"/>
      <c r="CA44" s="88"/>
      <c r="CB44" s="88"/>
      <c r="CC44" s="88"/>
      <c r="CD44" s="88"/>
      <c r="CE44" s="88"/>
      <c r="CF44" s="123" t="str">
        <f>IF(DJ68=TRUE,"☑","□")&amp;"女"</f>
        <v>□女</v>
      </c>
      <c r="CG44" s="123"/>
      <c r="CH44" s="123"/>
      <c r="CI44" s="123"/>
      <c r="CJ44" s="125"/>
      <c r="CK44" s="126"/>
      <c r="CL44" s="126"/>
      <c r="CM44" s="126"/>
      <c r="CN44" s="127"/>
      <c r="CO44" s="96"/>
      <c r="CP44" s="97"/>
      <c r="CQ44" s="97"/>
      <c r="CR44" s="109"/>
      <c r="CS44" s="87"/>
      <c r="CT44" s="87"/>
      <c r="CU44" s="87"/>
      <c r="CV44" s="87"/>
      <c r="CW44" s="87"/>
      <c r="CX44" s="87"/>
      <c r="CY44" s="87"/>
      <c r="CZ44" s="87"/>
      <c r="DA44" s="87"/>
      <c r="DB44" s="87"/>
      <c r="DC44" s="123"/>
      <c r="DD44" s="124"/>
      <c r="DG44" s="3" t="s">
        <v>69</v>
      </c>
      <c r="DH44" s="4" t="str">
        <f>IF(BM6="","【未入力】",BM6)</f>
        <v>【未入力】</v>
      </c>
    </row>
    <row r="45" spans="1:122" ht="13.5" customHeight="1">
      <c r="A45" s="40"/>
      <c r="B45" s="44"/>
      <c r="C45" s="44"/>
      <c r="D45" s="44"/>
      <c r="E45" s="44"/>
      <c r="F45" s="44"/>
      <c r="G45" s="44"/>
      <c r="H45" s="44"/>
      <c r="I45" s="44"/>
      <c r="J45" s="41"/>
      <c r="K45" s="2" t="str">
        <f>IF(COUNTIF(DH32:DJ32,TRUE)&gt;0,"☑","□")&amp;"Ⅳ知覚"</f>
        <v>□Ⅳ知覚</v>
      </c>
      <c r="BA45" s="43"/>
      <c r="BD45" s="93"/>
      <c r="BE45" s="94"/>
      <c r="BF45" s="94"/>
      <c r="BG45" s="94"/>
      <c r="BH45" s="94"/>
      <c r="BI45" s="94"/>
      <c r="BJ45" s="94"/>
      <c r="BK45" s="94"/>
      <c r="BL45" s="95"/>
      <c r="BM45" s="116" t="s">
        <v>20</v>
      </c>
      <c r="BN45" s="116"/>
      <c r="BO45" s="116"/>
      <c r="BP45" s="117"/>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c r="CY45" s="118"/>
      <c r="CZ45" s="118"/>
      <c r="DA45" s="118"/>
      <c r="DB45" s="118"/>
      <c r="DC45" s="118"/>
      <c r="DD45" s="119"/>
      <c r="DG45" s="3" t="s">
        <v>71</v>
      </c>
      <c r="DH45" s="4" t="str">
        <f>IF(BM12="","【未入力】",BM12)</f>
        <v>【未入力】</v>
      </c>
    </row>
    <row r="46" spans="1:122" s="18" customFormat="1" ht="13.5" customHeight="1">
      <c r="A46" s="47"/>
      <c r="B46" s="44"/>
      <c r="C46" s="44"/>
      <c r="D46" s="44"/>
      <c r="E46" s="44"/>
      <c r="F46" s="44"/>
      <c r="G46" s="44"/>
      <c r="H46" s="44"/>
      <c r="I46" s="44"/>
      <c r="J46" s="17"/>
      <c r="L46" s="2"/>
      <c r="M46" s="2" t="str">
        <f>IF(DH32=TRUE,"☑","□")&amp;"１ 幻聴"</f>
        <v>□１ 幻聴</v>
      </c>
      <c r="O46" s="2"/>
      <c r="P46" s="2"/>
      <c r="Q46" s="2"/>
      <c r="R46" s="2"/>
      <c r="T46" s="2"/>
      <c r="U46" s="2" t="str">
        <f>IF(DI32=TRUE,"☑","□")&amp;"２ 幻視"</f>
        <v>□２ 幻視</v>
      </c>
      <c r="W46" s="2"/>
      <c r="X46" s="2"/>
      <c r="Y46" s="2"/>
      <c r="AB46" s="2"/>
      <c r="AC46" s="4" t="str">
        <f>IF(DJ32=TRUE,"☑","□")&amp;"３ その他"</f>
        <v>□３ その他</v>
      </c>
      <c r="AD46" s="2"/>
      <c r="AF46" s="4"/>
      <c r="AG46" s="4"/>
      <c r="AH46" s="28" t="s">
        <v>43</v>
      </c>
      <c r="AI46" s="108"/>
      <c r="AJ46" s="108"/>
      <c r="AK46" s="108"/>
      <c r="AL46" s="108"/>
      <c r="AM46" s="108"/>
      <c r="AN46" s="108"/>
      <c r="AO46" s="108"/>
      <c r="AP46" s="108"/>
      <c r="AQ46" s="108"/>
      <c r="AR46" s="18" t="s">
        <v>44</v>
      </c>
      <c r="AT46" s="33"/>
      <c r="AU46" s="33"/>
      <c r="AV46" s="4"/>
      <c r="AY46" s="2"/>
      <c r="AZ46" s="2"/>
      <c r="BA46" s="43"/>
      <c r="BC46" s="2"/>
      <c r="BD46" s="93"/>
      <c r="BE46" s="94"/>
      <c r="BF46" s="94"/>
      <c r="BG46" s="94"/>
      <c r="BH46" s="94"/>
      <c r="BI46" s="94"/>
      <c r="BJ46" s="94"/>
      <c r="BK46" s="94"/>
      <c r="BL46" s="95"/>
      <c r="BM46" s="116"/>
      <c r="BN46" s="116"/>
      <c r="BO46" s="116"/>
      <c r="BP46" s="120"/>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2"/>
      <c r="DE46" s="2"/>
      <c r="DF46" s="2"/>
      <c r="DG46" s="3" t="s">
        <v>73</v>
      </c>
      <c r="DH46" s="11" t="str">
        <f>IF(BM18="","【未入力】",BM18)</f>
        <v>【未入力】</v>
      </c>
    </row>
    <row r="47" spans="1:122" ht="13.5" customHeight="1">
      <c r="A47" s="40"/>
      <c r="B47" s="44"/>
      <c r="C47" s="44"/>
      <c r="D47" s="44"/>
      <c r="E47" s="44"/>
      <c r="F47" s="44"/>
      <c r="G47" s="44"/>
      <c r="H47" s="44"/>
      <c r="I47" s="44"/>
      <c r="J47" s="41"/>
      <c r="K47" s="2" t="str">
        <f>IF(COUNTIF(DH33:DO33,TRUE)&gt;0,"☑","□")&amp;"Ⅴ思考"</f>
        <v>□Ⅴ思考</v>
      </c>
      <c r="BA47" s="43"/>
      <c r="BD47" s="93"/>
      <c r="BE47" s="94"/>
      <c r="BF47" s="94"/>
      <c r="BG47" s="94"/>
      <c r="BH47" s="94"/>
      <c r="BI47" s="94"/>
      <c r="BJ47" s="94"/>
      <c r="BK47" s="94"/>
      <c r="BL47" s="95"/>
      <c r="BM47" s="116"/>
      <c r="BN47" s="116"/>
      <c r="BO47" s="116"/>
      <c r="BP47" s="117"/>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9"/>
      <c r="DF47" s="18"/>
      <c r="DG47" s="3" t="s">
        <v>75</v>
      </c>
      <c r="DH47" s="4" t="str">
        <f>IF(BM20="","【未入力】",BM20)</f>
        <v>【未入力】</v>
      </c>
    </row>
    <row r="48" spans="1:122" ht="13.5" customHeight="1">
      <c r="A48" s="40"/>
      <c r="B48" s="44"/>
      <c r="C48" s="44"/>
      <c r="D48" s="44"/>
      <c r="E48" s="44"/>
      <c r="F48" s="44"/>
      <c r="G48" s="44"/>
      <c r="H48" s="44"/>
      <c r="I48" s="44"/>
      <c r="J48" s="41"/>
      <c r="M48" s="4" t="str">
        <f>IF(DH33=TRUE,"☑","□")&amp;"１ 妄想"</f>
        <v>□１ 妄想</v>
      </c>
      <c r="U48" s="4" t="str">
        <f>IF(DI33=TRUE,"☑","□")&amp;"２ 思考途絶"</f>
        <v>□２ 思考途絶</v>
      </c>
      <c r="W48" s="4"/>
      <c r="X48" s="4"/>
      <c r="Y48" s="4"/>
      <c r="AC48" s="2" t="str">
        <f>IF(DJ33=TRUE,"☑","□")&amp;"３ 連合弛緩"</f>
        <v>□３ 連合弛緩</v>
      </c>
      <c r="AL48" s="2" t="str">
        <f>IF(DK33=TRUE,"☑","□")&amp;"４ 滅裂思考"</f>
        <v>□４ 滅裂思考</v>
      </c>
      <c r="AT48" s="2" t="str">
        <f>IF(DL33=TRUE,"☑","□")&amp;"５ 思考奔逸"</f>
        <v>□５ 思考奔逸</v>
      </c>
      <c r="BA48" s="43"/>
      <c r="BD48" s="93"/>
      <c r="BE48" s="94"/>
      <c r="BF48" s="94"/>
      <c r="BG48" s="94"/>
      <c r="BH48" s="94"/>
      <c r="BI48" s="94"/>
      <c r="BJ48" s="94"/>
      <c r="BK48" s="94"/>
      <c r="BL48" s="95"/>
      <c r="BM48" s="116"/>
      <c r="BN48" s="116"/>
      <c r="BO48" s="116"/>
      <c r="BP48" s="120"/>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2"/>
      <c r="DF48" s="18"/>
      <c r="DG48" s="3" t="s">
        <v>77</v>
      </c>
      <c r="DH48" s="11" t="str">
        <f>IF(CN22="","【未入力】",CN22)</f>
        <v>【未入力】</v>
      </c>
    </row>
    <row r="49" spans="1:122" ht="13.5" customHeight="1">
      <c r="A49" s="40"/>
      <c r="B49" s="44"/>
      <c r="C49" s="44"/>
      <c r="D49" s="44"/>
      <c r="E49" s="44"/>
      <c r="F49" s="44"/>
      <c r="G49" s="44"/>
      <c r="H49" s="44"/>
      <c r="I49" s="44"/>
      <c r="J49" s="41"/>
      <c r="M49" s="4" t="str">
        <f>IF(DH34=TRUE,"☑","□")&amp;"６ 思考制止"</f>
        <v>□６ 思考制止</v>
      </c>
      <c r="U49" s="4" t="str">
        <f>IF(DN33=TRUE,"☑","□")&amp;"７ 強迫観念"</f>
        <v>□７ 強迫観念</v>
      </c>
      <c r="W49" s="4"/>
      <c r="X49" s="4"/>
      <c r="Y49" s="4"/>
      <c r="AC49" s="2" t="str">
        <f>IF(DO33=TRUE,"☑","□")&amp;"８ その他"</f>
        <v>□８ その他</v>
      </c>
      <c r="AH49" s="28" t="s">
        <v>43</v>
      </c>
      <c r="AI49" s="145"/>
      <c r="AJ49" s="145"/>
      <c r="AK49" s="145"/>
      <c r="AL49" s="145"/>
      <c r="AM49" s="145"/>
      <c r="AN49" s="145"/>
      <c r="AO49" s="145"/>
      <c r="AP49" s="145"/>
      <c r="AQ49" s="145"/>
      <c r="AR49" s="145"/>
      <c r="AS49" s="18" t="s">
        <v>44</v>
      </c>
      <c r="AT49" s="18"/>
      <c r="BA49" s="42"/>
      <c r="BD49" s="93"/>
      <c r="BE49" s="94"/>
      <c r="BF49" s="94"/>
      <c r="BG49" s="94"/>
      <c r="BH49" s="94"/>
      <c r="BI49" s="94"/>
      <c r="BJ49" s="94"/>
      <c r="BK49" s="94"/>
      <c r="BL49" s="95"/>
      <c r="BM49" s="51"/>
      <c r="BN49" s="2" t="str">
        <f>IF(DH73=TRUE,"☑","□")&amp;"1配偶者"</f>
        <v>□1配偶者</v>
      </c>
      <c r="BV49" s="2" t="str">
        <f>IF(DI73=TRUE,"☑","□")&amp;"2父母"</f>
        <v>□2父母</v>
      </c>
      <c r="CB49" s="61"/>
      <c r="CC49" s="61"/>
      <c r="CD49" s="3" t="s">
        <v>89</v>
      </c>
      <c r="CE49" s="2" t="str">
        <f>IF(DJ73=TRUE,"☑","□")&amp;"ある"</f>
        <v>□ある</v>
      </c>
      <c r="CI49" s="2" t="s">
        <v>90</v>
      </c>
      <c r="CJ49" s="2" t="str">
        <f>IF(DK73=TRUE,"☑","□")&amp;"ない"</f>
        <v>□ない</v>
      </c>
      <c r="CM49" s="2" t="s">
        <v>44</v>
      </c>
      <c r="CQ49" s="2" t="str">
        <f>IF(DL73=TRUE,"☑","□")&amp;"3祖父母等"</f>
        <v>□3祖父母等</v>
      </c>
      <c r="CU49" s="61"/>
      <c r="CV49" s="61"/>
      <c r="CX49" s="61"/>
      <c r="CY49" s="61"/>
      <c r="CZ49" s="61"/>
      <c r="DA49" s="61"/>
      <c r="DB49" s="61"/>
      <c r="DC49" s="61"/>
      <c r="DD49" s="85"/>
      <c r="DE49" s="62"/>
      <c r="DG49" s="59" t="s">
        <v>79</v>
      </c>
      <c r="DH49" s="4" t="str">
        <f>IF(BM23="","【未入力】",BM23)</f>
        <v>【未入力】</v>
      </c>
    </row>
    <row r="50" spans="1:122" ht="13.5" customHeight="1">
      <c r="A50" s="40"/>
      <c r="B50" s="44"/>
      <c r="C50" s="44"/>
      <c r="D50" s="44"/>
      <c r="E50" s="44"/>
      <c r="F50" s="44"/>
      <c r="G50" s="44"/>
      <c r="H50" s="44"/>
      <c r="I50" s="44"/>
      <c r="J50" s="41"/>
      <c r="K50" s="2" t="str">
        <f>IF(COUNTIF(DH34:DN34,TRUE)&gt;0,"☑","□")&amp;"Ⅵ感情・情動"</f>
        <v>□Ⅵ感情・情動</v>
      </c>
      <c r="BA50" s="43"/>
      <c r="BD50" s="93"/>
      <c r="BE50" s="94"/>
      <c r="BF50" s="94"/>
      <c r="BG50" s="94"/>
      <c r="BH50" s="94"/>
      <c r="BI50" s="94"/>
      <c r="BJ50" s="94"/>
      <c r="BK50" s="94"/>
      <c r="BL50" s="95"/>
      <c r="BM50" s="41"/>
      <c r="BN50" s="2" t="str">
        <f>IF(DM73=TRUE,"☑","□")&amp;"4子・孫等"</f>
        <v>□4子・孫等</v>
      </c>
      <c r="BT50" s="61"/>
      <c r="BU50" s="61"/>
      <c r="CB50" s="2" t="str">
        <f>IF(DN73=TRUE,"☑","□")&amp;"5兄弟姉妹"</f>
        <v>□5兄弟姉妹</v>
      </c>
      <c r="CE50" s="61"/>
      <c r="CF50" s="61"/>
      <c r="CG50" s="61"/>
      <c r="CH50" s="61"/>
      <c r="CN50" s="61"/>
      <c r="CO50" s="61"/>
      <c r="CP50" s="61"/>
      <c r="CQ50" s="2" t="str">
        <f>IF(DO73=TRUE,"☑","□")&amp;"6後見人又は保佐人"</f>
        <v>□6後見人又は保佐人</v>
      </c>
      <c r="CV50" s="61"/>
      <c r="CW50" s="61"/>
      <c r="CX50" s="61"/>
      <c r="CY50" s="61"/>
      <c r="CZ50" s="61"/>
      <c r="DA50" s="61"/>
      <c r="DB50" s="61"/>
      <c r="DC50" s="61"/>
      <c r="DD50" s="85"/>
      <c r="DE50" s="62"/>
      <c r="DG50" s="3" t="s">
        <v>83</v>
      </c>
      <c r="DH50" s="4" t="str">
        <f>IF(BP29="","【未入力】",BP29)</f>
        <v>【未入力】</v>
      </c>
    </row>
    <row r="51" spans="1:122" s="18" customFormat="1" ht="13.5" customHeight="1">
      <c r="A51" s="47"/>
      <c r="B51" s="44"/>
      <c r="C51" s="44"/>
      <c r="D51" s="44"/>
      <c r="E51" s="44"/>
      <c r="F51" s="44"/>
      <c r="G51" s="44"/>
      <c r="H51" s="44"/>
      <c r="I51" s="44"/>
      <c r="J51" s="17"/>
      <c r="M51" s="4" t="str">
        <f>IF(DH34=TRUE,"☑","□")&amp;"１ 感情平板化"</f>
        <v>□１ 感情平板化</v>
      </c>
      <c r="O51" s="2"/>
      <c r="P51" s="2"/>
      <c r="Q51" s="2"/>
      <c r="R51" s="2"/>
      <c r="T51" s="2"/>
      <c r="U51" s="2" t="str">
        <f>IF(DI34=TRUE,"☑","□")&amp;"２ 抑うつ気分"</f>
        <v>□２ 抑うつ気分</v>
      </c>
      <c r="W51" s="2"/>
      <c r="X51" s="2"/>
      <c r="Y51" s="2"/>
      <c r="Z51" s="2"/>
      <c r="AB51" s="2"/>
      <c r="AC51" s="2" t="str">
        <f>IF(DJ34=TRUE,"☑","□")&amp;"３ 高揚気分"</f>
        <v>□３ 高揚気分</v>
      </c>
      <c r="AD51" s="2"/>
      <c r="AF51" s="2"/>
      <c r="AG51" s="2"/>
      <c r="AH51" s="2"/>
      <c r="AI51" s="2"/>
      <c r="AK51" s="2"/>
      <c r="AL51" s="2" t="str">
        <f>IF(DK34=TRUE,"☑","□")&amp;"４ 感情失禁"</f>
        <v>□４ 感情失禁</v>
      </c>
      <c r="AN51" s="2"/>
      <c r="AO51" s="2"/>
      <c r="AP51" s="2"/>
      <c r="AQ51" s="2"/>
      <c r="AR51" s="2"/>
      <c r="AS51" s="2"/>
      <c r="AT51" s="2" t="str">
        <f>IF(DL34=TRUE,"☑","□")&amp;"５ 焦燥・激越"</f>
        <v>□５ 焦燥・激越</v>
      </c>
      <c r="AV51" s="2"/>
      <c r="AW51" s="2"/>
      <c r="AX51" s="2"/>
      <c r="AY51" s="2"/>
      <c r="AZ51" s="2"/>
      <c r="BA51" s="43"/>
      <c r="BC51" s="2"/>
      <c r="BD51" s="93"/>
      <c r="BE51" s="94"/>
      <c r="BF51" s="94"/>
      <c r="BG51" s="94"/>
      <c r="BH51" s="94"/>
      <c r="BI51" s="94"/>
      <c r="BJ51" s="94"/>
      <c r="BK51" s="94"/>
      <c r="BL51" s="95"/>
      <c r="BM51" s="41"/>
      <c r="BN51" s="2" t="str">
        <f>IF(DP73=TRUE,"☑","□")&amp;"7家庭裁判所が選任した扶養義務者"</f>
        <v>□7家庭裁判所が選任した扶養義務者</v>
      </c>
      <c r="BO51" s="2"/>
      <c r="BP51" s="2"/>
      <c r="BQ51" s="2"/>
      <c r="BR51" s="2"/>
      <c r="BS51" s="2"/>
      <c r="BT51" s="2"/>
      <c r="BU51" s="2"/>
      <c r="BV51" s="2"/>
      <c r="BW51" s="2"/>
      <c r="BX51" s="2"/>
      <c r="BY51" s="2"/>
      <c r="BZ51" s="2"/>
      <c r="CA51" s="2"/>
      <c r="CB51" s="2"/>
      <c r="CC51" s="2"/>
      <c r="CD51" s="2"/>
      <c r="CE51" s="2"/>
      <c r="CF51" s="2"/>
      <c r="CG51" s="2"/>
      <c r="CH51" s="2"/>
      <c r="CI51" s="3" t="s">
        <v>93</v>
      </c>
      <c r="CJ51" s="89"/>
      <c r="CK51" s="89"/>
      <c r="CL51" s="89"/>
      <c r="CM51" s="89"/>
      <c r="CN51" s="89"/>
      <c r="CO51" s="89"/>
      <c r="CP51" s="89"/>
      <c r="CQ51" s="89"/>
      <c r="CR51" s="89"/>
      <c r="CS51" s="89"/>
      <c r="CT51" s="18" t="s">
        <v>44</v>
      </c>
      <c r="CU51" s="2"/>
      <c r="CV51" s="2"/>
      <c r="CW51" s="2"/>
      <c r="CX51" s="2"/>
      <c r="CY51" s="2"/>
      <c r="CZ51" s="2"/>
      <c r="DA51" s="2"/>
      <c r="DB51" s="2"/>
      <c r="DC51" s="2"/>
      <c r="DD51" s="86"/>
      <c r="DE51" s="41"/>
      <c r="DF51" s="2"/>
      <c r="DG51" s="3" t="s">
        <v>84</v>
      </c>
      <c r="DH51" s="4" t="str">
        <f>IF(COUNTIF(DI51:DJ51,TRUE)=1,"OK","【未入力】")</f>
        <v>【未入力】</v>
      </c>
      <c r="DI51" s="74" t="b">
        <v>0</v>
      </c>
      <c r="DJ51" s="73" t="b">
        <v>0</v>
      </c>
    </row>
    <row r="52" spans="1:122" s="18" customFormat="1" ht="13.5" customHeight="1">
      <c r="A52" s="47"/>
      <c r="B52" s="44"/>
      <c r="C52" s="44"/>
      <c r="D52" s="44"/>
      <c r="E52" s="44"/>
      <c r="F52" s="44"/>
      <c r="G52" s="44"/>
      <c r="H52" s="44"/>
      <c r="I52" s="44"/>
      <c r="J52" s="17"/>
      <c r="L52" s="2"/>
      <c r="M52" s="4" t="str">
        <f>IF(DM34=TRUE,"☑","□")&amp;"６ 易怒性・被刺激性亢進"</f>
        <v>□６ 易怒性・被刺激性亢進</v>
      </c>
      <c r="O52" s="4"/>
      <c r="P52" s="4"/>
      <c r="Q52" s="4"/>
      <c r="R52" s="4"/>
      <c r="S52" s="4"/>
      <c r="T52" s="4"/>
      <c r="U52" s="4"/>
      <c r="V52" s="4"/>
      <c r="W52" s="2"/>
      <c r="X52" s="2"/>
      <c r="AB52" s="2"/>
      <c r="AC52" s="4" t="str">
        <f>IF(DN34=TRUE,"☑","□")&amp;"７ その他"</f>
        <v>□７ その他</v>
      </c>
      <c r="AD52" s="2"/>
      <c r="AF52" s="4"/>
      <c r="AG52" s="4"/>
      <c r="AH52" s="18" t="s">
        <v>61</v>
      </c>
      <c r="AI52" s="145"/>
      <c r="AJ52" s="145"/>
      <c r="AK52" s="145"/>
      <c r="AL52" s="145"/>
      <c r="AM52" s="145"/>
      <c r="AN52" s="145"/>
      <c r="AO52" s="145"/>
      <c r="AP52" s="145"/>
      <c r="AQ52" s="145"/>
      <c r="AR52" s="145"/>
      <c r="AS52" s="145"/>
      <c r="AT52" s="18" t="s">
        <v>44</v>
      </c>
      <c r="AV52" s="2"/>
      <c r="AW52" s="2"/>
      <c r="AX52" s="2"/>
      <c r="AY52" s="2"/>
      <c r="AZ52" s="2"/>
      <c r="BA52" s="43"/>
      <c r="BC52" s="2"/>
      <c r="BD52" s="96"/>
      <c r="BE52" s="97"/>
      <c r="BF52" s="97"/>
      <c r="BG52" s="97"/>
      <c r="BH52" s="97"/>
      <c r="BI52" s="97"/>
      <c r="BJ52" s="97"/>
      <c r="BK52" s="97"/>
      <c r="BL52" s="109"/>
      <c r="BM52" s="41"/>
      <c r="BN52" s="2" t="str">
        <f>IF(DQ73=TRUE,"☑","□")&amp;"8市町村長"</f>
        <v>□8市町村長</v>
      </c>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86"/>
      <c r="DE52" s="41"/>
      <c r="DF52" s="2"/>
      <c r="DG52" s="3" t="s">
        <v>85</v>
      </c>
      <c r="DH52" s="4" t="str">
        <f>IF(CJ30="","【未入力】",CJ30)</f>
        <v>【未入力】</v>
      </c>
      <c r="DI52" s="2"/>
      <c r="DJ52" s="2"/>
    </row>
    <row r="53" spans="1:122" ht="13.5" customHeight="1">
      <c r="A53" s="40"/>
      <c r="B53" s="44"/>
      <c r="C53" s="44"/>
      <c r="D53" s="44"/>
      <c r="E53" s="44"/>
      <c r="F53" s="44"/>
      <c r="G53" s="44"/>
      <c r="H53" s="44"/>
      <c r="I53" s="44"/>
      <c r="J53" s="41"/>
      <c r="K53" s="2" t="str">
        <f>IF(COUNTIF(DH35:DN35,TRUE)&gt;0,"☑","□")&amp;"Ⅶ意欲"</f>
        <v>□Ⅶ意欲</v>
      </c>
      <c r="BA53" s="43"/>
      <c r="BD53" s="90" t="s">
        <v>104</v>
      </c>
      <c r="BE53" s="91"/>
      <c r="BF53" s="91"/>
      <c r="BG53" s="91"/>
      <c r="BH53" s="91"/>
      <c r="BI53" s="91"/>
      <c r="BJ53" s="91"/>
      <c r="BK53" s="91"/>
      <c r="BL53" s="92"/>
      <c r="BM53" s="98" t="str">
        <f>IF(DH74=TRUE,"☑","☐")</f>
        <v>☐</v>
      </c>
      <c r="BN53" s="99"/>
      <c r="BO53" s="101" t="s">
        <v>105</v>
      </c>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2"/>
      <c r="DG53" s="3" t="s">
        <v>86</v>
      </c>
      <c r="DH53" s="11" t="str">
        <f>IF(CS29="","【未入力】",CS29)</f>
        <v>【未入力】</v>
      </c>
    </row>
    <row r="54" spans="1:122" ht="13.5" customHeight="1">
      <c r="A54" s="40"/>
      <c r="B54" s="44"/>
      <c r="C54" s="44"/>
      <c r="D54" s="44"/>
      <c r="E54" s="44"/>
      <c r="F54" s="44"/>
      <c r="G54" s="44"/>
      <c r="H54" s="44"/>
      <c r="I54" s="44"/>
      <c r="J54" s="41"/>
      <c r="M54" s="2" t="str">
        <f>IF(DH35=TRUE,"☑","□")&amp;"１ 衝動行為"</f>
        <v>□１ 衝動行為</v>
      </c>
      <c r="U54" s="2" t="str">
        <f>IF(DI35=TRUE,"☑","□")&amp;"２ 行為心迫"</f>
        <v>□２ 行為心迫</v>
      </c>
      <c r="AC54" s="2" t="str">
        <f>IF(DJ35=TRUE,"☑","□")&amp;"３ 興奮"</f>
        <v>□３ 興奮</v>
      </c>
      <c r="AL54" s="2" t="str">
        <f>IF(DK35=TRUE,"☑","□")&amp;"４ 昏迷"</f>
        <v>□４ 昏迷</v>
      </c>
      <c r="AT54" s="2" t="str">
        <f>IF(DL35=TRUE,"☑","□")&amp;"５ 精神運動制止"</f>
        <v>□５ 精神運動制止</v>
      </c>
      <c r="BA54" s="43"/>
      <c r="BD54" s="93"/>
      <c r="BE54" s="94"/>
      <c r="BF54" s="94"/>
      <c r="BG54" s="94"/>
      <c r="BH54" s="94"/>
      <c r="BI54" s="94"/>
      <c r="BJ54" s="94"/>
      <c r="BK54" s="94"/>
      <c r="BL54" s="95"/>
      <c r="BM54" s="100"/>
      <c r="BN54" s="88"/>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c r="CV54" s="103"/>
      <c r="CW54" s="103"/>
      <c r="CX54" s="103"/>
      <c r="CY54" s="103"/>
      <c r="CZ54" s="103"/>
      <c r="DA54" s="103"/>
      <c r="DB54" s="103"/>
      <c r="DC54" s="103"/>
      <c r="DD54" s="104"/>
      <c r="DG54" s="3" t="s">
        <v>122</v>
      </c>
      <c r="DH54" s="4" t="str">
        <f>IF(BP33="","【未入力】",BP33)</f>
        <v>【未入力】</v>
      </c>
    </row>
    <row r="55" spans="1:122" ht="13.5" customHeight="1">
      <c r="A55" s="40"/>
      <c r="B55" s="44"/>
      <c r="C55" s="44"/>
      <c r="D55" s="44"/>
      <c r="E55" s="44"/>
      <c r="F55" s="44"/>
      <c r="G55" s="44"/>
      <c r="H55" s="44"/>
      <c r="I55" s="44"/>
      <c r="J55" s="41"/>
      <c r="M55" s="2" t="str">
        <f>IF(DM35=TRUE,"☑","□")&amp;"６ 無為・無関心"</f>
        <v>□６ 無為・無関心</v>
      </c>
      <c r="U55" s="4" t="str">
        <f>IF(DN35=TRUE,"☑","□")&amp;"７ その他"</f>
        <v>□７ その他</v>
      </c>
      <c r="W55" s="4"/>
      <c r="X55" s="4"/>
      <c r="Y55" s="3"/>
      <c r="Z55" s="28" t="s">
        <v>61</v>
      </c>
      <c r="AA55" s="145"/>
      <c r="AB55" s="145"/>
      <c r="AC55" s="145"/>
      <c r="AD55" s="145"/>
      <c r="AE55" s="145"/>
      <c r="AF55" s="145"/>
      <c r="AG55" s="145"/>
      <c r="AH55" s="145"/>
      <c r="AI55" s="145"/>
      <c r="AJ55" s="145"/>
      <c r="AK55" s="145"/>
      <c r="AL55" s="18" t="s">
        <v>44</v>
      </c>
      <c r="BA55" s="43"/>
      <c r="BD55" s="93"/>
      <c r="BE55" s="94"/>
      <c r="BF55" s="94"/>
      <c r="BG55" s="94"/>
      <c r="BH55" s="94"/>
      <c r="BI55" s="94"/>
      <c r="BJ55" s="94"/>
      <c r="BK55" s="94"/>
      <c r="BL55" s="95"/>
      <c r="BM55" s="60" t="s">
        <v>108</v>
      </c>
      <c r="BN55" s="57"/>
      <c r="BO55" s="33"/>
      <c r="BP55" s="33"/>
      <c r="BQ55" s="33"/>
      <c r="BR55" s="33"/>
      <c r="BS55" s="33"/>
      <c r="BT55" s="33"/>
      <c r="BU55" s="33"/>
      <c r="BV55" s="33"/>
      <c r="BW55" s="33"/>
      <c r="BX55" s="33"/>
      <c r="BY55" s="105" t="s">
        <v>128</v>
      </c>
      <c r="BZ55" s="105"/>
      <c r="CA55" s="105"/>
      <c r="CB55" s="105"/>
      <c r="CC55" s="105"/>
      <c r="CD55" s="105"/>
      <c r="CE55" s="105"/>
      <c r="CF55" s="105"/>
      <c r="CG55" s="105"/>
      <c r="CH55" s="105"/>
      <c r="CI55" s="105"/>
      <c r="CJ55" s="33"/>
      <c r="CK55" s="33"/>
      <c r="CL55" s="33"/>
      <c r="CM55" s="33"/>
      <c r="CN55" s="33"/>
      <c r="CO55" s="33"/>
      <c r="CP55" s="33"/>
      <c r="CQ55" s="33"/>
      <c r="CR55" s="33"/>
      <c r="CS55" s="33"/>
      <c r="CT55" s="33"/>
      <c r="CU55" s="33"/>
      <c r="CV55" s="33"/>
      <c r="CW55" s="33"/>
      <c r="CX55" s="33"/>
      <c r="CY55" s="33"/>
      <c r="CZ55" s="33"/>
      <c r="DA55" s="33"/>
      <c r="DB55" s="33"/>
      <c r="DC55" s="33"/>
      <c r="DD55" s="63"/>
      <c r="DG55" s="3" t="s">
        <v>87</v>
      </c>
      <c r="DH55" s="4" t="str">
        <f>IF(BP31="","",BP31)</f>
        <v/>
      </c>
    </row>
    <row r="56" spans="1:122" ht="13.5" customHeight="1">
      <c r="A56" s="40"/>
      <c r="B56" s="44"/>
      <c r="C56" s="44"/>
      <c r="D56" s="44"/>
      <c r="E56" s="44"/>
      <c r="F56" s="44"/>
      <c r="G56" s="44"/>
      <c r="H56" s="44"/>
      <c r="I56" s="44"/>
      <c r="J56" s="41"/>
      <c r="K56" s="2" t="str">
        <f>IF(COUNTIF(DH36:DK36,TRUE)&gt;0,"☑","□")&amp;"Ⅷ自我意識"</f>
        <v>□Ⅷ自我意識</v>
      </c>
      <c r="BA56" s="43"/>
      <c r="BD56" s="93"/>
      <c r="BE56" s="94"/>
      <c r="BF56" s="94"/>
      <c r="BG56" s="94"/>
      <c r="BH56" s="94"/>
      <c r="BI56" s="94"/>
      <c r="BJ56" s="94"/>
      <c r="BK56" s="94"/>
      <c r="BL56" s="95"/>
      <c r="BM56" s="41" t="s">
        <v>110</v>
      </c>
      <c r="BN56" s="33"/>
      <c r="BO56" s="33"/>
      <c r="BP56" s="33"/>
      <c r="BQ56" s="33"/>
      <c r="BR56" s="33"/>
      <c r="BS56" s="33"/>
      <c r="BT56" s="33"/>
      <c r="BU56" s="33"/>
      <c r="BV56" s="33"/>
      <c r="BW56" s="33"/>
      <c r="BX56" s="33"/>
      <c r="BY56" s="89" t="s">
        <v>128</v>
      </c>
      <c r="BZ56" s="89"/>
      <c r="CA56" s="89"/>
      <c r="CB56" s="89"/>
      <c r="CC56" s="89"/>
      <c r="CD56" s="89"/>
      <c r="CE56" s="89"/>
      <c r="CF56" s="89"/>
      <c r="CG56" s="89"/>
      <c r="CH56" s="89"/>
      <c r="CI56" s="89"/>
      <c r="CJ56" s="33"/>
      <c r="CK56" s="33"/>
      <c r="CL56" s="33"/>
      <c r="CM56" s="33"/>
      <c r="CN56" s="33"/>
      <c r="CO56" s="33"/>
      <c r="CP56" s="33"/>
      <c r="CQ56" s="33"/>
      <c r="CR56" s="33"/>
      <c r="CS56" s="33"/>
      <c r="CT56" s="33"/>
      <c r="CU56" s="33"/>
      <c r="CV56" s="33"/>
      <c r="CW56" s="33"/>
      <c r="CX56" s="33"/>
      <c r="CY56" s="33"/>
      <c r="CZ56" s="33"/>
      <c r="DA56" s="33"/>
      <c r="DB56" s="33"/>
      <c r="DC56" s="33"/>
      <c r="DD56" s="63"/>
      <c r="DG56" s="3" t="s">
        <v>88</v>
      </c>
      <c r="DH56" s="4" t="str">
        <f>IF(DH55="","",IF(COUNTIF(DI56:DJ56,TRUE)=1,"OK","【未入力】"))</f>
        <v/>
      </c>
      <c r="DI56" s="74" t="b">
        <v>0</v>
      </c>
      <c r="DJ56" s="73" t="b">
        <v>0</v>
      </c>
    </row>
    <row r="57" spans="1:122" ht="13.5" customHeight="1">
      <c r="A57" s="40"/>
      <c r="B57" s="44"/>
      <c r="C57" s="44"/>
      <c r="D57" s="44"/>
      <c r="E57" s="44"/>
      <c r="F57" s="44"/>
      <c r="G57" s="44"/>
      <c r="H57" s="44"/>
      <c r="I57" s="44"/>
      <c r="J57" s="41"/>
      <c r="M57" s="4" t="str">
        <f>IF(DH36=TRUE,"☑","□")&amp;"１ 離人感"</f>
        <v>□１ 離人感</v>
      </c>
      <c r="O57" s="4"/>
      <c r="P57" s="4"/>
      <c r="U57" s="2" t="str">
        <f>IF(DI36=TRUE,"☑","□")&amp;"２ させられ体験"</f>
        <v>□２ させられ体験</v>
      </c>
      <c r="AC57" s="2" t="str">
        <f>IF(DJ36=TRUE,"☑","□")&amp;"３ 解離"</f>
        <v>□３ 解離</v>
      </c>
      <c r="AL57" s="4" t="str">
        <f>IF(DK36=TRUE,"☑","□")&amp;"４ その他"</f>
        <v>□４ その他</v>
      </c>
      <c r="AN57" s="4"/>
      <c r="AO57" s="4"/>
      <c r="AQ57" s="18" t="s">
        <v>61</v>
      </c>
      <c r="AR57" s="145"/>
      <c r="AS57" s="145"/>
      <c r="AT57" s="145"/>
      <c r="AU57" s="145"/>
      <c r="AV57" s="145"/>
      <c r="AW57" s="145"/>
      <c r="AX57" s="145"/>
      <c r="AY57" s="145"/>
      <c r="AZ57" s="145"/>
      <c r="BA57" s="45" t="s">
        <v>44</v>
      </c>
      <c r="BD57" s="93"/>
      <c r="BE57" s="94"/>
      <c r="BF57" s="94"/>
      <c r="BG57" s="94"/>
      <c r="BH57" s="94"/>
      <c r="BI57" s="94"/>
      <c r="BJ57" s="94"/>
      <c r="BK57" s="94"/>
      <c r="BL57" s="95"/>
      <c r="BM57" s="106" t="s">
        <v>112</v>
      </c>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c r="CV57" s="103"/>
      <c r="CW57" s="103"/>
      <c r="CX57" s="103"/>
      <c r="CY57" s="103"/>
      <c r="CZ57" s="103"/>
      <c r="DA57" s="103"/>
      <c r="DB57" s="103"/>
      <c r="DC57" s="103"/>
      <c r="DD57" s="104"/>
      <c r="DE57" s="33"/>
      <c r="DG57" s="3" t="s">
        <v>91</v>
      </c>
      <c r="DH57" s="4" t="str">
        <f>IF(DH55="","",IF(CJ32="","【未入力】",CJ32))</f>
        <v/>
      </c>
    </row>
    <row r="58" spans="1:122" ht="13.5" customHeight="1">
      <c r="A58" s="40"/>
      <c r="B58" s="44"/>
      <c r="C58" s="44"/>
      <c r="D58" s="44"/>
      <c r="E58" s="44"/>
      <c r="F58" s="44"/>
      <c r="G58" s="44"/>
      <c r="H58" s="44"/>
      <c r="I58" s="44"/>
      <c r="J58" s="41"/>
      <c r="K58" s="2" t="str">
        <f>IF(COUNTIF(DH37:DK37,TRUE)&gt;0,"☑","□")&amp;"Ⅸ食行動"</f>
        <v>□Ⅸ食行動</v>
      </c>
      <c r="BA58" s="43"/>
      <c r="BD58" s="93"/>
      <c r="BE58" s="94"/>
      <c r="BF58" s="94"/>
      <c r="BG58" s="94"/>
      <c r="BH58" s="94"/>
      <c r="BI58" s="94"/>
      <c r="BJ58" s="94"/>
      <c r="BK58" s="94"/>
      <c r="BL58" s="95"/>
      <c r="BM58" s="107" t="s">
        <v>114</v>
      </c>
      <c r="BN58" s="101"/>
      <c r="BO58" s="101"/>
      <c r="BP58" s="101"/>
      <c r="BQ58" s="101"/>
      <c r="BR58" s="101"/>
      <c r="BS58" s="101"/>
      <c r="BT58" s="101"/>
      <c r="BU58" s="101"/>
      <c r="BV58" s="101"/>
      <c r="BW58" s="101"/>
      <c r="BX58" s="101"/>
      <c r="BY58" s="101"/>
      <c r="BZ58" s="101"/>
      <c r="CA58" s="101"/>
      <c r="CB58" s="101"/>
      <c r="CC58" s="101"/>
      <c r="CD58" s="101"/>
      <c r="CE58" s="101"/>
      <c r="CF58" s="101"/>
      <c r="CG58" s="10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2"/>
      <c r="DG58" s="3" t="s">
        <v>92</v>
      </c>
      <c r="DH58" s="11" t="str">
        <f>IF(DH55="","",IF(CS31="","【未入力】",CS31))</f>
        <v/>
      </c>
    </row>
    <row r="59" spans="1:122" ht="13.5" customHeight="1">
      <c r="A59" s="40"/>
      <c r="B59" s="44"/>
      <c r="C59" s="44"/>
      <c r="D59" s="44"/>
      <c r="E59" s="44"/>
      <c r="F59" s="44"/>
      <c r="G59" s="44"/>
      <c r="H59" s="44"/>
      <c r="I59" s="44"/>
      <c r="J59" s="41"/>
      <c r="M59" s="2" t="str">
        <f>IF(DH37=TRUE,"☑","□")&amp;"１ 拒食"</f>
        <v>□１ 拒食</v>
      </c>
      <c r="U59" s="2" t="str">
        <f>IF(DI37=TRUE,"☑","□")&amp;"２ 過食"</f>
        <v>□２ 過食</v>
      </c>
      <c r="AC59" s="2" t="str">
        <f>IF(DJ37=TRUE,"☑","□")&amp;"３ 異食"</f>
        <v>□３ 異食</v>
      </c>
      <c r="AL59" s="2" t="str">
        <f>IF(DK37=TRUE,"☑","□")&amp;"４ その他"</f>
        <v>□４ その他</v>
      </c>
      <c r="AQ59" s="18" t="s">
        <v>61</v>
      </c>
      <c r="AR59" s="145"/>
      <c r="AS59" s="145"/>
      <c r="AT59" s="145"/>
      <c r="AU59" s="145"/>
      <c r="AV59" s="145"/>
      <c r="AW59" s="145"/>
      <c r="AX59" s="145"/>
      <c r="AY59" s="145"/>
      <c r="AZ59" s="145"/>
      <c r="BA59" s="45" t="s">
        <v>44</v>
      </c>
      <c r="BD59" s="93"/>
      <c r="BE59" s="94"/>
      <c r="BF59" s="94"/>
      <c r="BG59" s="94"/>
      <c r="BH59" s="94"/>
      <c r="BI59" s="94"/>
      <c r="BJ59" s="94"/>
      <c r="BK59" s="94"/>
      <c r="BL59" s="95"/>
      <c r="BM59" s="41"/>
      <c r="BN59" s="89" t="s">
        <v>115</v>
      </c>
      <c r="BO59" s="89"/>
      <c r="BP59" s="89"/>
      <c r="BQ59" s="89"/>
      <c r="BR59" s="89"/>
      <c r="BS59" s="89"/>
      <c r="BT59" s="89"/>
      <c r="BU59" s="89"/>
      <c r="BV59" s="89"/>
      <c r="BW59" s="89"/>
      <c r="BX59" s="18"/>
      <c r="BY59" s="22" t="s">
        <v>116</v>
      </c>
      <c r="BZ59" s="2" t="str">
        <f>IF(DH79=TRUE,"☑","□")&amp;"面会"</f>
        <v>□面会</v>
      </c>
      <c r="CC59" s="33"/>
      <c r="CE59" s="2" t="str">
        <f>IF(DI79=TRUE,"☑","□")&amp;"電話"</f>
        <v>□電話</v>
      </c>
      <c r="CF59" s="33"/>
      <c r="CG59" s="22"/>
      <c r="CJ59" s="33"/>
      <c r="CK59" s="33"/>
      <c r="CL59" s="33"/>
      <c r="CM59" s="3" t="str">
        <f>IF(DJ79=TRUE,"☑","□")&amp;"その他（"</f>
        <v>□その他（</v>
      </c>
      <c r="CN59" s="108"/>
      <c r="CO59" s="108"/>
      <c r="CP59" s="108"/>
      <c r="CQ59" s="108"/>
      <c r="CR59" s="108"/>
      <c r="CS59" s="108"/>
      <c r="CT59" s="108"/>
      <c r="CU59" s="108"/>
      <c r="CV59" s="108"/>
      <c r="CW59" s="108"/>
      <c r="CX59" s="108"/>
      <c r="CY59" s="108"/>
      <c r="CZ59" s="108"/>
      <c r="DA59" s="108"/>
      <c r="DB59" s="18" t="s">
        <v>44</v>
      </c>
      <c r="DC59" s="18"/>
      <c r="DD59" s="63"/>
      <c r="DG59" s="3" t="s">
        <v>123</v>
      </c>
      <c r="DH59" s="4" t="str">
        <f>IF(DH55="","",IF(BP35="","【未入力】",BP35))</f>
        <v/>
      </c>
    </row>
    <row r="60" spans="1:122" ht="13.5" customHeight="1">
      <c r="A60" s="40"/>
      <c r="B60" s="44"/>
      <c r="C60" s="44"/>
      <c r="D60" s="44"/>
      <c r="E60" s="44"/>
      <c r="F60" s="44"/>
      <c r="G60" s="44"/>
      <c r="H60" s="44"/>
      <c r="I60" s="44"/>
      <c r="J60" s="41"/>
      <c r="BA60" s="43"/>
      <c r="BD60" s="96"/>
      <c r="BE60" s="97"/>
      <c r="BF60" s="97"/>
      <c r="BG60" s="97"/>
      <c r="BH60" s="94"/>
      <c r="BI60" s="94"/>
      <c r="BJ60" s="94"/>
      <c r="BK60" s="94"/>
      <c r="BL60" s="95"/>
      <c r="BM60" s="50"/>
      <c r="BN60" s="87" t="s">
        <v>115</v>
      </c>
      <c r="BO60" s="87"/>
      <c r="BP60" s="87"/>
      <c r="BQ60" s="87"/>
      <c r="BR60" s="87"/>
      <c r="BS60" s="87"/>
      <c r="BT60" s="87"/>
      <c r="BU60" s="87"/>
      <c r="BV60" s="87"/>
      <c r="BW60" s="87"/>
      <c r="BX60" s="82"/>
      <c r="BY60" s="83" t="s">
        <v>116</v>
      </c>
      <c r="BZ60" s="29" t="str">
        <f>IF(DH82=TRUE,"☑","□")&amp;"面会"</f>
        <v>□面会</v>
      </c>
      <c r="CA60" s="29"/>
      <c r="CB60" s="29"/>
      <c r="CC60" s="37"/>
      <c r="CD60" s="29"/>
      <c r="CE60" s="29" t="str">
        <f>IF(DI82=TRUE,"☑","□")&amp;"電話"</f>
        <v>□電話</v>
      </c>
      <c r="CF60" s="37"/>
      <c r="CG60" s="83"/>
      <c r="CH60" s="37"/>
      <c r="CI60" s="29"/>
      <c r="CJ60" s="37"/>
      <c r="CK60" s="37"/>
      <c r="CL60" s="37"/>
      <c r="CM60" s="81" t="str">
        <f>IF(DJ82=TRUE,"☑","□")&amp;"その他（"</f>
        <v>□その他（</v>
      </c>
      <c r="CN60" s="88"/>
      <c r="CO60" s="88"/>
      <c r="CP60" s="88"/>
      <c r="CQ60" s="88"/>
      <c r="CR60" s="88"/>
      <c r="CS60" s="88"/>
      <c r="CT60" s="88"/>
      <c r="CU60" s="88"/>
      <c r="CV60" s="88"/>
      <c r="CW60" s="88"/>
      <c r="CX60" s="88"/>
      <c r="CY60" s="88"/>
      <c r="CZ60" s="88"/>
      <c r="DA60" s="88"/>
      <c r="DB60" s="82" t="s">
        <v>44</v>
      </c>
      <c r="DC60" s="82"/>
      <c r="DD60" s="84"/>
      <c r="DG60" s="3" t="s">
        <v>94</v>
      </c>
      <c r="DH60" s="4" t="str">
        <f>IF(COUNTIF(DH61:DQ61,TRUE)&gt;0,"OK","【未入力】")</f>
        <v>【未入力】</v>
      </c>
    </row>
    <row r="61" spans="1:122" ht="13.5" customHeight="1">
      <c r="A61" s="177" t="s">
        <v>64</v>
      </c>
      <c r="B61" s="178"/>
      <c r="C61" s="178"/>
      <c r="D61" s="178"/>
      <c r="E61" s="178"/>
      <c r="F61" s="178"/>
      <c r="G61" s="178"/>
      <c r="H61" s="178"/>
      <c r="I61" s="179"/>
      <c r="J61" s="41"/>
      <c r="M61" s="2" t="str">
        <f>IF(DH39=TRUE,"☑","□")&amp;"１ てんかん発作"</f>
        <v>□１ てんかん発作</v>
      </c>
      <c r="U61" s="2" t="str">
        <f>IF(DI39=TRUE,"☑","□")&amp;"２ 自殺念慮"</f>
        <v>□２ 自殺念慮</v>
      </c>
      <c r="AC61" s="2" t="str">
        <f>IF(DJ39=TRUE,"☑","□")&amp;"３ 物質依存"</f>
        <v>□３ 物質依存</v>
      </c>
      <c r="AI61" s="28" t="s">
        <v>43</v>
      </c>
      <c r="AJ61" s="145"/>
      <c r="AK61" s="145"/>
      <c r="AL61" s="145"/>
      <c r="AM61" s="145"/>
      <c r="AN61" s="145"/>
      <c r="AO61" s="145"/>
      <c r="AP61" s="145"/>
      <c r="AQ61" s="145"/>
      <c r="AR61" s="145"/>
      <c r="AS61" s="145"/>
      <c r="AT61" s="18" t="s">
        <v>44</v>
      </c>
      <c r="BA61" s="43"/>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H61" s="74" t="b">
        <v>0</v>
      </c>
      <c r="DI61" s="73" t="b">
        <v>0</v>
      </c>
      <c r="DJ61" s="73" t="b">
        <v>0</v>
      </c>
      <c r="DK61" s="73" t="b">
        <v>0</v>
      </c>
      <c r="DL61" s="73" t="b">
        <v>0</v>
      </c>
      <c r="DM61" s="73" t="b">
        <v>0</v>
      </c>
      <c r="DN61" s="73" t="b">
        <v>0</v>
      </c>
      <c r="DO61" s="73" t="b">
        <v>0</v>
      </c>
      <c r="DP61" s="73" t="b">
        <v>0</v>
      </c>
      <c r="DQ61" s="73" t="b">
        <v>0</v>
      </c>
      <c r="DR61" s="67">
        <f>CJ39</f>
        <v>0</v>
      </c>
    </row>
    <row r="62" spans="1:122" ht="13.5" customHeight="1">
      <c r="A62" s="40"/>
      <c r="B62" s="80"/>
      <c r="C62" s="80"/>
      <c r="D62" s="80"/>
      <c r="E62" s="80"/>
      <c r="F62" s="80"/>
      <c r="G62" s="80"/>
      <c r="H62" s="80"/>
      <c r="I62" s="80"/>
      <c r="J62" s="41"/>
      <c r="M62" s="4" t="str">
        <f>IF(DK39=TRUE,"☑","□")&amp;"４ その他"</f>
        <v>□４ その他</v>
      </c>
      <c r="O62" s="4"/>
      <c r="P62" s="4"/>
      <c r="R62" s="18" t="s">
        <v>61</v>
      </c>
      <c r="S62" s="145"/>
      <c r="T62" s="145"/>
      <c r="U62" s="145"/>
      <c r="V62" s="145"/>
      <c r="W62" s="145"/>
      <c r="X62" s="145"/>
      <c r="Y62" s="145"/>
      <c r="Z62" s="145"/>
      <c r="AA62" s="145"/>
      <c r="AB62" s="145"/>
      <c r="AC62" s="18" t="s">
        <v>44</v>
      </c>
      <c r="AD62" s="18"/>
      <c r="AE62" s="4"/>
      <c r="BA62" s="43"/>
      <c r="BD62" s="252" t="s">
        <v>119</v>
      </c>
      <c r="BE62" s="212"/>
      <c r="BF62" s="212"/>
      <c r="BG62" s="212"/>
      <c r="BH62" s="212"/>
      <c r="BI62" s="212"/>
      <c r="BJ62" s="212"/>
      <c r="BK62" s="212"/>
      <c r="BL62" s="213"/>
      <c r="BM62" s="254"/>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6"/>
      <c r="DG62" s="3" t="s">
        <v>96</v>
      </c>
      <c r="DH62" s="4" t="str">
        <f>IF(BP41="","",BP41)</f>
        <v/>
      </c>
    </row>
    <row r="63" spans="1:122" ht="13.5" customHeight="1">
      <c r="A63" s="40"/>
      <c r="B63" s="80"/>
      <c r="C63" s="80"/>
      <c r="D63" s="80"/>
      <c r="E63" s="80"/>
      <c r="F63" s="80"/>
      <c r="G63" s="80"/>
      <c r="H63" s="80"/>
      <c r="I63" s="80"/>
      <c r="J63" s="41"/>
      <c r="BA63" s="43"/>
      <c r="BD63" s="253"/>
      <c r="BE63" s="181"/>
      <c r="BF63" s="181"/>
      <c r="BG63" s="181"/>
      <c r="BH63" s="181"/>
      <c r="BI63" s="181"/>
      <c r="BJ63" s="181"/>
      <c r="BK63" s="181"/>
      <c r="BL63" s="182"/>
      <c r="BM63" s="257"/>
      <c r="BN63" s="258"/>
      <c r="BO63" s="258"/>
      <c r="BP63" s="258"/>
      <c r="BQ63" s="258"/>
      <c r="BR63" s="258"/>
      <c r="BS63" s="258"/>
      <c r="BT63" s="258"/>
      <c r="BU63" s="258"/>
      <c r="BV63" s="258"/>
      <c r="BW63" s="258"/>
      <c r="BX63" s="258"/>
      <c r="BY63" s="258"/>
      <c r="BZ63" s="258"/>
      <c r="CA63" s="258"/>
      <c r="CB63" s="258"/>
      <c r="CC63" s="258"/>
      <c r="CD63" s="258"/>
      <c r="CE63" s="258"/>
      <c r="CF63" s="258"/>
      <c r="CG63" s="258"/>
      <c r="CH63" s="258"/>
      <c r="CI63" s="258"/>
      <c r="CJ63" s="258"/>
      <c r="CK63" s="258"/>
      <c r="CL63" s="258"/>
      <c r="CM63" s="258"/>
      <c r="CN63" s="258"/>
      <c r="CO63" s="258"/>
      <c r="CP63" s="258"/>
      <c r="CQ63" s="258"/>
      <c r="CR63" s="258"/>
      <c r="CS63" s="258"/>
      <c r="CT63" s="258"/>
      <c r="CU63" s="258"/>
      <c r="CV63" s="258"/>
      <c r="CW63" s="258"/>
      <c r="CX63" s="258"/>
      <c r="CY63" s="258"/>
      <c r="CZ63" s="258"/>
      <c r="DA63" s="258"/>
      <c r="DB63" s="258"/>
      <c r="DC63" s="258"/>
      <c r="DD63" s="259"/>
      <c r="DG63" s="3" t="s">
        <v>97</v>
      </c>
      <c r="DH63" s="4" t="str">
        <f>IF(DH62="","",IF(COUNTIF(DI63:DJ63,TRUE)=1,"OK","【未入力】"))</f>
        <v/>
      </c>
      <c r="DI63" s="73" t="b">
        <v>0</v>
      </c>
      <c r="DJ63" s="73" t="b">
        <v>0</v>
      </c>
    </row>
    <row r="64" spans="1:122" ht="13.5" customHeight="1">
      <c r="A64" s="142" t="s">
        <v>65</v>
      </c>
      <c r="B64" s="143"/>
      <c r="C64" s="143"/>
      <c r="D64" s="143"/>
      <c r="E64" s="143"/>
      <c r="F64" s="143"/>
      <c r="G64" s="143"/>
      <c r="H64" s="143"/>
      <c r="I64" s="144"/>
      <c r="J64" s="41"/>
      <c r="M64" s="2" t="str">
        <f>IF(DH41=TRUE,"☑","□")&amp;"１ 暴言"</f>
        <v>□１ 暴言</v>
      </c>
      <c r="U64" s="2" t="str">
        <f>IF(DI41=TRUE,"☑","□")&amp;"２ 徘徊"</f>
        <v>□２ 徘徊</v>
      </c>
      <c r="AC64" s="2" t="str">
        <f>IF(DJ41=TRUE,"☑","□")&amp;"３ 不潔行為"</f>
        <v>□３ 不潔行為</v>
      </c>
      <c r="AL64" s="4" t="str">
        <f>IF(DK41=TRUE,"☑","□")&amp;"４ その他"</f>
        <v>□４ その他</v>
      </c>
      <c r="AN64" s="4"/>
      <c r="AO64" s="4"/>
      <c r="AQ64" s="18" t="s">
        <v>61</v>
      </c>
      <c r="AR64" s="145"/>
      <c r="AS64" s="145"/>
      <c r="AT64" s="145"/>
      <c r="AU64" s="145"/>
      <c r="AV64" s="145"/>
      <c r="AW64" s="145"/>
      <c r="AX64" s="145"/>
      <c r="AY64" s="145"/>
      <c r="AZ64" s="145"/>
      <c r="BA64" s="45" t="s">
        <v>44</v>
      </c>
      <c r="BD64" s="252" t="s">
        <v>120</v>
      </c>
      <c r="BE64" s="212"/>
      <c r="BF64" s="212"/>
      <c r="BG64" s="212"/>
      <c r="BH64" s="212"/>
      <c r="BI64" s="212"/>
      <c r="BJ64" s="212"/>
      <c r="BK64" s="212"/>
      <c r="BL64" s="213"/>
      <c r="BM64" s="254"/>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c r="CO64" s="255"/>
      <c r="CP64" s="255"/>
      <c r="CQ64" s="255"/>
      <c r="CR64" s="255"/>
      <c r="CS64" s="255"/>
      <c r="CT64" s="255"/>
      <c r="CU64" s="255"/>
      <c r="CV64" s="255"/>
      <c r="CW64" s="255"/>
      <c r="CX64" s="255"/>
      <c r="CY64" s="255"/>
      <c r="CZ64" s="255"/>
      <c r="DA64" s="255"/>
      <c r="DB64" s="255"/>
      <c r="DC64" s="255"/>
      <c r="DD64" s="256"/>
      <c r="DG64" s="3" t="s">
        <v>98</v>
      </c>
      <c r="DH64" s="4" t="str">
        <f>IF(DH62="","",IF(CJ42="","【未入力】",CJ42))</f>
        <v/>
      </c>
    </row>
    <row r="65" spans="1:122" ht="13.5" customHeight="1">
      <c r="A65" s="48"/>
      <c r="B65" s="49"/>
      <c r="C65" s="49"/>
      <c r="D65" s="49"/>
      <c r="E65" s="49"/>
      <c r="F65" s="49"/>
      <c r="G65" s="49"/>
      <c r="H65" s="49"/>
      <c r="I65" s="49"/>
      <c r="J65" s="50"/>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38"/>
      <c r="BD65" s="253"/>
      <c r="BE65" s="181"/>
      <c r="BF65" s="181"/>
      <c r="BG65" s="181"/>
      <c r="BH65" s="181"/>
      <c r="BI65" s="181"/>
      <c r="BJ65" s="181"/>
      <c r="BK65" s="181"/>
      <c r="BL65" s="182"/>
      <c r="BM65" s="257"/>
      <c r="BN65" s="258"/>
      <c r="BO65" s="258"/>
      <c r="BP65" s="258"/>
      <c r="BQ65" s="258"/>
      <c r="BR65" s="258"/>
      <c r="BS65" s="258"/>
      <c r="BT65" s="258"/>
      <c r="BU65" s="258"/>
      <c r="BV65" s="258"/>
      <c r="BW65" s="258"/>
      <c r="BX65" s="258"/>
      <c r="BY65" s="258"/>
      <c r="BZ65" s="258"/>
      <c r="CA65" s="258"/>
      <c r="CB65" s="258"/>
      <c r="CC65" s="258"/>
      <c r="CD65" s="258"/>
      <c r="CE65" s="258"/>
      <c r="CF65" s="258"/>
      <c r="CG65" s="258"/>
      <c r="CH65" s="258"/>
      <c r="CI65" s="258"/>
      <c r="CJ65" s="258"/>
      <c r="CK65" s="258"/>
      <c r="CL65" s="258"/>
      <c r="CM65" s="258"/>
      <c r="CN65" s="258"/>
      <c r="CO65" s="258"/>
      <c r="CP65" s="258"/>
      <c r="CQ65" s="258"/>
      <c r="CR65" s="258"/>
      <c r="CS65" s="258"/>
      <c r="CT65" s="258"/>
      <c r="CU65" s="258"/>
      <c r="CV65" s="258"/>
      <c r="CW65" s="258"/>
      <c r="CX65" s="258"/>
      <c r="CY65" s="258"/>
      <c r="CZ65" s="258"/>
      <c r="DA65" s="258"/>
      <c r="DB65" s="258"/>
      <c r="DC65" s="258"/>
      <c r="DD65" s="259"/>
      <c r="DG65" s="3" t="s">
        <v>99</v>
      </c>
      <c r="DH65" s="11" t="str">
        <f>IF(DH62="","",IF(CS41="","【未入力】",CS41))</f>
        <v/>
      </c>
    </row>
    <row r="66" spans="1:122" ht="13.5" customHeight="1">
      <c r="DG66" s="3" t="s">
        <v>124</v>
      </c>
      <c r="DH66" s="4" t="str">
        <f>IF(DH62="","",IF(BP45="","【未入力】",BP45))</f>
        <v/>
      </c>
    </row>
    <row r="67" spans="1:122" ht="13.5" customHeight="1">
      <c r="DG67" s="3" t="s">
        <v>100</v>
      </c>
      <c r="DH67" s="4" t="str">
        <f>IF(BP43="","",BP43)</f>
        <v/>
      </c>
    </row>
    <row r="68" spans="1:122" ht="13.5" customHeight="1">
      <c r="DG68" s="3" t="s">
        <v>101</v>
      </c>
      <c r="DH68" s="4" t="str">
        <f>IF(DH67="","",IF(COUNTIF(DI68:DJ68,TRUE)=1,"OK","【未入力】"))</f>
        <v/>
      </c>
      <c r="DI68" s="73" t="b">
        <v>0</v>
      </c>
      <c r="DJ68" s="73" t="b">
        <v>0</v>
      </c>
    </row>
    <row r="69" spans="1:122" ht="13.5" customHeight="1">
      <c r="DG69" s="3" t="s">
        <v>102</v>
      </c>
      <c r="DH69" s="4" t="str">
        <f>IF(DH67="","",IF(CJ44="","【未入力】",CJ44))</f>
        <v/>
      </c>
    </row>
    <row r="70" spans="1:122" ht="13.5" customHeight="1">
      <c r="DG70" s="3" t="s">
        <v>103</v>
      </c>
      <c r="DH70" s="11" t="str">
        <f>IF(DH67="","",IF(CS43="","【未入力】",CS43))</f>
        <v/>
      </c>
    </row>
    <row r="71" spans="1:122" ht="13.5" customHeight="1">
      <c r="DG71" s="3" t="s">
        <v>125</v>
      </c>
      <c r="DH71" s="4" t="str">
        <f>IF(DH67="","",IF(BP47="","【未入力】",BP47))</f>
        <v/>
      </c>
    </row>
    <row r="72" spans="1:122" ht="13.5" customHeight="1">
      <c r="DG72" s="3" t="s">
        <v>94</v>
      </c>
      <c r="DH72" s="4" t="str">
        <f>IF(DH62="","",IF(COUNTIF(DH73:DQ73,TRUE)&gt;0,"OK","【未入力】"))</f>
        <v/>
      </c>
    </row>
    <row r="73" spans="1:122" ht="13.5" customHeight="1">
      <c r="DH73" s="73" t="b">
        <v>0</v>
      </c>
      <c r="DI73" s="73" t="b">
        <v>0</v>
      </c>
      <c r="DJ73" s="73" t="b">
        <v>0</v>
      </c>
      <c r="DK73" s="73" t="b">
        <v>0</v>
      </c>
      <c r="DL73" s="73" t="b">
        <v>0</v>
      </c>
      <c r="DM73" s="73" t="b">
        <v>0</v>
      </c>
      <c r="DN73" s="73" t="b">
        <v>0</v>
      </c>
      <c r="DO73" s="73" t="b">
        <v>0</v>
      </c>
      <c r="DP73" s="73" t="b">
        <v>0</v>
      </c>
      <c r="DQ73" s="73" t="b">
        <v>0</v>
      </c>
      <c r="DR73" s="67">
        <f>CJ51</f>
        <v>0</v>
      </c>
    </row>
    <row r="74" spans="1:122" ht="13.5" customHeight="1">
      <c r="DG74" s="3" t="s">
        <v>106</v>
      </c>
      <c r="DH74" s="73" t="b">
        <v>0</v>
      </c>
    </row>
    <row r="75" spans="1:122" ht="13.5" customHeight="1">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3" t="s">
        <v>107</v>
      </c>
      <c r="DH75" s="11" t="str">
        <f>IF(DH74=FALSE,"",IF(BY55="年　月　日","【未入力】",BY55))</f>
        <v/>
      </c>
    </row>
    <row r="76" spans="1:122" ht="13.5" customHeight="1">
      <c r="DG76" s="3" t="s">
        <v>109</v>
      </c>
      <c r="DH76" s="11" t="str">
        <f>IF(DH74=FALSE,"",IF(BY56="年　月　日","【未入力】",BY56))</f>
        <v/>
      </c>
    </row>
    <row r="77" spans="1:122" ht="13.5" customHeight="1">
      <c r="DG77" s="3" t="s">
        <v>111</v>
      </c>
      <c r="DH77" s="11" t="str">
        <f>IF(DH74=FALSE,"",IF(BN59="年　月　日","【未入力】",BN59))</f>
        <v/>
      </c>
    </row>
    <row r="78" spans="1:122" ht="13.5" customHeight="1">
      <c r="DG78" s="3" t="s">
        <v>113</v>
      </c>
      <c r="DH78" s="4" t="str">
        <f>IF(DH74=FALSE,"",IF(COUNTIF(DH79:DJ79,TRUE)&gt;0,"OK","【未入力】"))</f>
        <v/>
      </c>
    </row>
    <row r="79" spans="1:122" ht="13.5" customHeight="1">
      <c r="DH79" s="73" t="b">
        <v>0</v>
      </c>
      <c r="DI79" s="73" t="b">
        <v>0</v>
      </c>
      <c r="DJ79" s="73" t="b">
        <v>0</v>
      </c>
      <c r="DK79" s="2">
        <f>CN59</f>
        <v>0</v>
      </c>
    </row>
    <row r="80" spans="1:122" ht="13.5" customHeight="1">
      <c r="DG80" s="3" t="s">
        <v>117</v>
      </c>
      <c r="DH80" s="4" t="str">
        <f>IF(DH74=FALSE,"",IF(BN60="年　月　日","【未入力】",BN60))</f>
        <v/>
      </c>
    </row>
    <row r="81" spans="111:115" ht="13.5" customHeight="1">
      <c r="DG81" s="3" t="s">
        <v>118</v>
      </c>
      <c r="DH81" s="4" t="str">
        <f>IF(DH74=FALSE,"",IF(COUNTIF(DH82:DJ82,TRUE)&gt;0,"OK","【未入力】"))</f>
        <v/>
      </c>
    </row>
    <row r="82" spans="111:115" ht="13.5" customHeight="1">
      <c r="DH82" s="73" t="b">
        <v>0</v>
      </c>
      <c r="DI82" s="73" t="b">
        <v>0</v>
      </c>
      <c r="DJ82" s="73" t="b">
        <v>0</v>
      </c>
      <c r="DK82" s="2">
        <f>CN60</f>
        <v>0</v>
      </c>
    </row>
    <row r="83" spans="111:115" ht="13.5" customHeight="1"/>
    <row r="84" spans="111:115" ht="13.5" customHeight="1"/>
    <row r="85" spans="111:115" ht="13.5" customHeight="1"/>
    <row r="86" spans="111:115" ht="13.5" customHeight="1"/>
    <row r="87" spans="111:115" ht="13.5" customHeight="1"/>
    <row r="88" spans="111:115" ht="13.5" customHeight="1">
      <c r="DG88" s="59"/>
    </row>
    <row r="89" spans="111:115" ht="13.5" customHeight="1">
      <c r="DG89" s="59"/>
    </row>
    <row r="90" spans="111:115" ht="13.5" customHeight="1">
      <c r="DG90" s="2"/>
      <c r="DH90" s="2"/>
    </row>
    <row r="91" spans="111:115" ht="13.5" customHeight="1">
      <c r="DG91" s="59"/>
    </row>
    <row r="92" spans="111:115" ht="13.5" customHeight="1">
      <c r="DG92" s="59"/>
    </row>
    <row r="93" spans="111:115" ht="13.5" customHeight="1"/>
    <row r="94" spans="111:115" ht="13.5" customHeight="1"/>
    <row r="95" spans="111:115" ht="13.5" customHeight="1"/>
    <row r="96" spans="111:115" ht="13.5" customHeight="1"/>
    <row r="97" spans="55:110" ht="13.5" customHeight="1"/>
    <row r="98" spans="55:110" ht="13.5" customHeight="1"/>
    <row r="99" spans="55:110" ht="13.5" customHeight="1"/>
    <row r="100" spans="55:110" ht="13.5" customHeight="1"/>
    <row r="101" spans="55:110" ht="13.5" customHeight="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c r="CB101" s="61"/>
      <c r="CC101" s="61"/>
      <c r="CD101" s="61"/>
      <c r="CE101" s="61"/>
      <c r="CF101" s="61"/>
      <c r="CG101" s="61"/>
      <c r="CH101" s="61"/>
      <c r="CI101" s="61"/>
      <c r="CJ101" s="61"/>
      <c r="CK101" s="61"/>
      <c r="CL101" s="61"/>
      <c r="CM101" s="61"/>
      <c r="CN101" s="61"/>
      <c r="CO101" s="61"/>
      <c r="CP101" s="61"/>
      <c r="CQ101" s="61"/>
      <c r="CR101" s="61"/>
      <c r="CS101" s="61"/>
      <c r="CT101" s="61"/>
      <c r="CU101" s="61"/>
      <c r="CV101" s="61"/>
      <c r="CW101" s="61"/>
      <c r="CX101" s="61"/>
      <c r="CY101" s="61"/>
      <c r="CZ101" s="61"/>
      <c r="DA101" s="61"/>
      <c r="DB101" s="61"/>
      <c r="DC101" s="61"/>
      <c r="DD101" s="61"/>
      <c r="DE101" s="61"/>
      <c r="DF101" s="61"/>
    </row>
    <row r="102" spans="55:110" ht="13.5" customHeight="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c r="CZ102" s="61"/>
      <c r="DA102" s="61"/>
      <c r="DB102" s="61"/>
      <c r="DC102" s="61"/>
      <c r="DD102" s="61"/>
      <c r="DE102" s="61"/>
      <c r="DF102" s="61"/>
    </row>
    <row r="103" spans="55:110" ht="13.5" customHeight="1"/>
    <row r="104" spans="55:110" ht="13.5" customHeight="1"/>
    <row r="105" spans="55:110" ht="13.5" customHeight="1"/>
    <row r="106" spans="55:110" ht="13.5" customHeight="1"/>
    <row r="107" spans="55:110" ht="13.5" customHeight="1"/>
    <row r="108" spans="55:110" ht="13.5" customHeight="1"/>
    <row r="109" spans="55:110" ht="13.5" customHeight="1"/>
    <row r="110" spans="55:110" ht="13.5" customHeight="1"/>
    <row r="111" spans="55:110" ht="13.5" customHeight="1"/>
    <row r="112" spans="55:110" ht="13.5" customHeight="1"/>
    <row r="113" spans="55:110" ht="13.5" customHeight="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row>
    <row r="114" spans="55:110" ht="13.5" customHeight="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row>
    <row r="115" spans="55:110" ht="13.5" customHeight="1"/>
    <row r="116" spans="55:110" ht="13.5" customHeight="1"/>
    <row r="117" spans="55:110" ht="13.5" customHeight="1"/>
    <row r="118" spans="55:110" ht="13.5" customHeight="1"/>
    <row r="119" spans="55:110" ht="13.5" customHeight="1"/>
    <row r="120" spans="55:110" ht="13.5" customHeight="1"/>
    <row r="121" spans="55:110" ht="13.5" customHeight="1">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row>
    <row r="122" spans="55:110" ht="13.5" customHeight="1"/>
    <row r="123" spans="55:110" ht="13.5" customHeight="1"/>
    <row r="124" spans="55:110" ht="13.5" customHeight="1"/>
    <row r="125" spans="55:110" ht="13.5" customHeight="1"/>
    <row r="126" spans="55:110" ht="13.5" customHeight="1"/>
    <row r="127" spans="55:110" ht="13.5" customHeight="1"/>
    <row r="128" spans="55:110" ht="13.5" customHeight="1"/>
    <row r="129" spans="111:252" ht="13.5" customHeight="1"/>
    <row r="130" spans="111:252" ht="13.5" customHeight="1"/>
    <row r="131" spans="111:252" ht="13.5" customHeight="1"/>
    <row r="132" spans="111:252" ht="13.5" customHeight="1">
      <c r="DG132" s="19"/>
      <c r="DH132" s="71"/>
      <c r="DI132" s="71"/>
      <c r="DJ132" s="71"/>
      <c r="DK132" s="71"/>
      <c r="DL132" s="71"/>
      <c r="DM132" s="71"/>
      <c r="DN132" s="71"/>
      <c r="DO132" s="71"/>
      <c r="DP132" s="71"/>
      <c r="DQ132" s="71"/>
      <c r="DR132" s="71"/>
      <c r="DS132" s="71"/>
      <c r="DT132" s="71"/>
      <c r="DU132" s="71"/>
      <c r="DV132" s="71"/>
      <c r="DW132" s="72"/>
      <c r="DX132" s="71"/>
      <c r="DY132" s="72"/>
      <c r="DZ132" s="71"/>
      <c r="EA132" s="71"/>
      <c r="EB132" s="71"/>
      <c r="EC132" s="71"/>
      <c r="ED132" s="71"/>
      <c r="EE132" s="71"/>
      <c r="EF132" s="71"/>
      <c r="EG132" s="71"/>
      <c r="EH132" s="71"/>
      <c r="EI132" s="71"/>
      <c r="EJ132" s="71"/>
      <c r="EK132" s="71"/>
      <c r="EL132" s="71"/>
      <c r="EM132" s="71"/>
      <c r="EN132" s="71"/>
      <c r="EO132" s="71"/>
      <c r="EP132" s="71"/>
      <c r="EQ132" s="71"/>
      <c r="ER132" s="71"/>
      <c r="ES132" s="71"/>
      <c r="ET132" s="71"/>
      <c r="EU132" s="71"/>
      <c r="EV132" s="71"/>
      <c r="EW132" s="71"/>
      <c r="EX132" s="71"/>
      <c r="EY132" s="71"/>
      <c r="EZ132" s="71"/>
      <c r="FA132" s="71"/>
      <c r="FB132" s="71"/>
      <c r="FC132" s="71"/>
      <c r="FD132" s="71"/>
      <c r="FE132" s="71"/>
      <c r="FF132" s="71"/>
      <c r="FG132" s="71"/>
      <c r="FH132" s="71"/>
      <c r="FI132" s="71"/>
      <c r="FJ132" s="71"/>
      <c r="FK132" s="71"/>
      <c r="FL132" s="71"/>
      <c r="FM132" s="71"/>
      <c r="FN132" s="71"/>
      <c r="FO132" s="71"/>
      <c r="FP132" s="71"/>
      <c r="FQ132" s="71"/>
      <c r="FR132" s="71"/>
      <c r="FS132" s="71"/>
      <c r="FT132" s="71"/>
      <c r="FU132" s="71"/>
      <c r="FV132" s="71"/>
      <c r="FW132" s="71"/>
      <c r="FX132" s="71"/>
      <c r="FY132" s="71"/>
      <c r="FZ132" s="71"/>
      <c r="GA132" s="71"/>
      <c r="GB132" s="71"/>
      <c r="GC132" s="71"/>
      <c r="GD132" s="71"/>
      <c r="GE132" s="71"/>
      <c r="GF132" s="71"/>
      <c r="GG132" s="71"/>
      <c r="GH132" s="71"/>
      <c r="GI132" s="71"/>
      <c r="GJ132" s="71"/>
      <c r="GK132" s="71"/>
      <c r="GL132" s="71"/>
      <c r="GM132" s="71"/>
      <c r="GN132" s="71"/>
      <c r="GO132" s="71"/>
      <c r="GP132" s="71"/>
      <c r="GQ132" s="71"/>
      <c r="GR132" s="71"/>
      <c r="GS132" s="71"/>
      <c r="GT132" s="72"/>
      <c r="GU132" s="71"/>
      <c r="GV132" s="71"/>
      <c r="GW132" s="71"/>
      <c r="GX132" s="71"/>
      <c r="GY132" s="71"/>
      <c r="GZ132" s="71"/>
      <c r="HA132" s="71"/>
      <c r="HB132" s="71"/>
      <c r="HC132" s="71"/>
      <c r="HD132" s="71"/>
      <c r="HE132" s="71"/>
      <c r="HF132" s="71"/>
      <c r="HG132" s="71"/>
      <c r="HH132" s="71"/>
      <c r="HI132" s="71"/>
      <c r="HJ132" s="71"/>
      <c r="HK132" s="71"/>
      <c r="HL132" s="71"/>
      <c r="HM132" s="71"/>
      <c r="HN132" s="71"/>
      <c r="HO132" s="71"/>
      <c r="HP132" s="71"/>
      <c r="HQ132" s="71"/>
      <c r="HR132" s="71"/>
      <c r="HS132" s="71"/>
      <c r="HT132" s="71"/>
      <c r="HU132" s="71"/>
      <c r="HV132" s="71"/>
      <c r="HW132" s="71"/>
      <c r="HX132" s="71"/>
      <c r="HY132" s="71"/>
      <c r="HZ132" s="71"/>
      <c r="IA132" s="71"/>
      <c r="IB132" s="71"/>
      <c r="IC132" s="71"/>
      <c r="ID132" s="71"/>
      <c r="IE132" s="71"/>
      <c r="IF132" s="71"/>
      <c r="IG132" s="71"/>
      <c r="IH132" s="71"/>
      <c r="II132" s="71"/>
      <c r="IJ132" s="71"/>
      <c r="IK132" s="71"/>
      <c r="IL132" s="71"/>
      <c r="IM132" s="71"/>
      <c r="IN132" s="71"/>
      <c r="IO132" s="71"/>
      <c r="IP132" s="71"/>
      <c r="IQ132" s="71"/>
      <c r="IR132" s="71"/>
    </row>
    <row r="133" spans="111:252" ht="13.5" customHeight="1">
      <c r="DG133" s="2"/>
    </row>
    <row r="134" spans="111:252" ht="13.5" customHeight="1"/>
    <row r="135" spans="111:252" ht="13.5" customHeight="1"/>
    <row r="136" spans="111:252" ht="13.5" customHeight="1"/>
    <row r="137" spans="111:252" ht="13.5" customHeight="1"/>
    <row r="138" spans="111:252" ht="13.5" customHeight="1"/>
    <row r="139" spans="111:252" ht="13.5" customHeight="1"/>
    <row r="140" spans="111:252" ht="13.5" customHeight="1"/>
    <row r="141" spans="111:252" ht="13.5" customHeight="1"/>
    <row r="142" spans="111:252" ht="13.5" customHeight="1"/>
    <row r="143" spans="111:252" ht="13.5" customHeight="1"/>
    <row r="144" spans="111:252" ht="13.5" customHeight="1"/>
    <row r="145" spans="5:47" ht="13.5" customHeight="1"/>
    <row r="146" spans="5:47" ht="13.5" customHeight="1"/>
    <row r="147" spans="5:47" ht="13.5" customHeight="1"/>
    <row r="152" spans="5:47" ht="15">
      <c r="E152" s="65"/>
      <c r="F152" s="66"/>
      <c r="G152" s="66"/>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6"/>
      <c r="AP152" s="66"/>
      <c r="AQ152" s="66"/>
      <c r="AR152" s="66"/>
      <c r="AS152" s="66"/>
      <c r="AT152" s="66"/>
      <c r="AU152" s="66"/>
    </row>
    <row r="153" spans="5:47" ht="15">
      <c r="E153" s="65"/>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row>
    <row r="154" spans="5:47" ht="15">
      <c r="E154" s="65"/>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66"/>
      <c r="AS154" s="66"/>
      <c r="AT154" s="66"/>
      <c r="AU154" s="66"/>
    </row>
    <row r="155" spans="5:47" ht="15">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row>
    <row r="156" spans="5:47" ht="15">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row>
  </sheetData>
  <sheetProtection sheet="1" formatCells="0" formatColumns="0" formatRows="0" selectLockedCells="1"/>
  <mergeCells count="138">
    <mergeCell ref="BD23:BL28"/>
    <mergeCell ref="BM23:DD28"/>
    <mergeCell ref="BD62:BL63"/>
    <mergeCell ref="BM62:DD63"/>
    <mergeCell ref="BD64:BL65"/>
    <mergeCell ref="BM64:DD65"/>
    <mergeCell ref="AK5:AS5"/>
    <mergeCell ref="B6:H6"/>
    <mergeCell ref="AC7:AI7"/>
    <mergeCell ref="AK7:BA7"/>
    <mergeCell ref="AC8:AI8"/>
    <mergeCell ref="AK8:BA8"/>
    <mergeCell ref="AI46:AQ46"/>
    <mergeCell ref="AC9:AI9"/>
    <mergeCell ref="AK9:BA9"/>
    <mergeCell ref="B11:AZ12"/>
    <mergeCell ref="A14:I18"/>
    <mergeCell ref="J14:M14"/>
    <mergeCell ref="N14:AG14"/>
    <mergeCell ref="AK14:AM16"/>
    <mergeCell ref="AN14:BA15"/>
    <mergeCell ref="J15:M16"/>
    <mergeCell ref="N15:AG16"/>
    <mergeCell ref="AH15:AJ16"/>
    <mergeCell ref="AN16:BA16"/>
    <mergeCell ref="J17:M18"/>
    <mergeCell ref="N17:BA18"/>
    <mergeCell ref="A19:I22"/>
    <mergeCell ref="AE19:AJ20"/>
    <mergeCell ref="AK19:BA20"/>
    <mergeCell ref="AE21:AJ22"/>
    <mergeCell ref="AK21:BA22"/>
    <mergeCell ref="AX24:AY24"/>
    <mergeCell ref="J19:AD22"/>
    <mergeCell ref="A26:I29"/>
    <mergeCell ref="J26:X26"/>
    <mergeCell ref="Y26:AM26"/>
    <mergeCell ref="AN26:BA26"/>
    <mergeCell ref="AN27:BA29"/>
    <mergeCell ref="J29:O29"/>
    <mergeCell ref="Q29:W29"/>
    <mergeCell ref="A23:I25"/>
    <mergeCell ref="AE23:AJ25"/>
    <mergeCell ref="S24:U24"/>
    <mergeCell ref="AF29:AL29"/>
    <mergeCell ref="J23:R25"/>
    <mergeCell ref="V23:AD25"/>
    <mergeCell ref="AK23:AW25"/>
    <mergeCell ref="J27:X28"/>
    <mergeCell ref="Y27:AM28"/>
    <mergeCell ref="Y29:AD29"/>
    <mergeCell ref="A37:I38"/>
    <mergeCell ref="K37:Q38"/>
    <mergeCell ref="T37:Z38"/>
    <mergeCell ref="AC37:AH38"/>
    <mergeCell ref="AK37:AQ38"/>
    <mergeCell ref="AA55:AK55"/>
    <mergeCell ref="AR57:AZ57"/>
    <mergeCell ref="A30:I36"/>
    <mergeCell ref="J30:BA36"/>
    <mergeCell ref="AR59:AZ59"/>
    <mergeCell ref="A61:I61"/>
    <mergeCell ref="AJ61:AS61"/>
    <mergeCell ref="S62:AB62"/>
    <mergeCell ref="A40:I40"/>
    <mergeCell ref="AR41:AZ41"/>
    <mergeCell ref="AR44:AZ44"/>
    <mergeCell ref="AI49:AR49"/>
    <mergeCell ref="AI52:AS52"/>
    <mergeCell ref="BD18:BL19"/>
    <mergeCell ref="BM18:DD19"/>
    <mergeCell ref="A64:I64"/>
    <mergeCell ref="AR64:AZ64"/>
    <mergeCell ref="BD2:BL2"/>
    <mergeCell ref="CT4:DC4"/>
    <mergeCell ref="BD6:BL6"/>
    <mergeCell ref="BM6:DD11"/>
    <mergeCell ref="BE7:BK11"/>
    <mergeCell ref="BM12:DD17"/>
    <mergeCell ref="BD12:BL17"/>
    <mergeCell ref="BD20:BL21"/>
    <mergeCell ref="BM20:DD21"/>
    <mergeCell ref="BD22:BL22"/>
    <mergeCell ref="BM22:CL22"/>
    <mergeCell ref="CN22:CX22"/>
    <mergeCell ref="BD29:BL40"/>
    <mergeCell ref="BM29:BO32"/>
    <mergeCell ref="BP29:CE30"/>
    <mergeCell ref="CF29:CI29"/>
    <mergeCell ref="CJ29:CN29"/>
    <mergeCell ref="CF32:CI32"/>
    <mergeCell ref="CJ32:CN32"/>
    <mergeCell ref="BM33:BO36"/>
    <mergeCell ref="CO29:CR32"/>
    <mergeCell ref="CS29:DB30"/>
    <mergeCell ref="DC29:DD30"/>
    <mergeCell ref="CF30:CI30"/>
    <mergeCell ref="CJ30:CN30"/>
    <mergeCell ref="BP31:CE32"/>
    <mergeCell ref="CF31:CI31"/>
    <mergeCell ref="CJ31:CN31"/>
    <mergeCell ref="DC31:DD32"/>
    <mergeCell ref="CS31:DB32"/>
    <mergeCell ref="CS43:DB44"/>
    <mergeCell ref="DC43:DD44"/>
    <mergeCell ref="CF44:CI44"/>
    <mergeCell ref="BP41:CE42"/>
    <mergeCell ref="CF41:CI41"/>
    <mergeCell ref="CJ41:CN41"/>
    <mergeCell ref="CO41:CR44"/>
    <mergeCell ref="CJ44:CN44"/>
    <mergeCell ref="BP33:DD34"/>
    <mergeCell ref="BP35:DD36"/>
    <mergeCell ref="CJ39:CS39"/>
    <mergeCell ref="BN60:BW60"/>
    <mergeCell ref="CN60:DA60"/>
    <mergeCell ref="CJ51:CS51"/>
    <mergeCell ref="BD53:BL60"/>
    <mergeCell ref="BM53:BN54"/>
    <mergeCell ref="BO53:DD54"/>
    <mergeCell ref="BY55:CI55"/>
    <mergeCell ref="BY56:CI56"/>
    <mergeCell ref="BM57:DD57"/>
    <mergeCell ref="BM58:DD58"/>
    <mergeCell ref="BN59:BW59"/>
    <mergeCell ref="CN59:DA59"/>
    <mergeCell ref="BD41:BL52"/>
    <mergeCell ref="BM41:BO44"/>
    <mergeCell ref="BM45:BO48"/>
    <mergeCell ref="BP45:DD46"/>
    <mergeCell ref="BP47:DD48"/>
    <mergeCell ref="CS41:DB42"/>
    <mergeCell ref="DC41:DD42"/>
    <mergeCell ref="CF42:CI42"/>
    <mergeCell ref="CJ42:CN42"/>
    <mergeCell ref="BP43:CE44"/>
    <mergeCell ref="CF43:CI43"/>
    <mergeCell ref="CJ43:CN43"/>
  </mergeCells>
  <phoneticPr fontId="3"/>
  <dataValidations count="26">
    <dataValidation type="custom" errorStyle="information" allowBlank="1" showInputMessage="1" showErrorMessage="1" errorTitle="留意事項" error="以下の内容に留意すること。_x000a_　・記名指定医は届出内容を確認すること_x000a_　・法施行規則に基づく更新の診療録記載と整合性を図ること" sqref="BM20" xr:uid="{3F40AC2B-D2F8-4E89-85CA-2B0144A19A91}">
      <formula1>""""""</formula1>
    </dataValidation>
    <dataValidation type="custom" errorStyle="information" imeMode="hiragana" allowBlank="1" showInputMessage="1" showErrorMessage="1" errorTitle="留意事項" error="以下の内容は記載されていますか？_x000a_　・相談員との相談状況_x000a_　・地域援助事業者の紹介状況_x000a_　・退院支援委員会での審議内容_x000a__x000a_※治療状況は不要_x000a_※患者の退院に向けた取組や計画等を記載すること。" sqref="BM23:BM27" xr:uid="{D61347C9-12DC-413E-8498-996306DB5FEF}">
      <formula1>""""""</formula1>
    </dataValidation>
    <dataValidation type="custom" errorStyle="information" allowBlank="1" showInputMessage="1" showErrorMessage="1" errorTitle="留意事項" error="以下の内容は記載されていますか？_x000a_　・病状や状態像に対する治療方針_x000a_　・病識や意欲を得るための取組み等_x000a_　・その他患者の個別性に応じた方針_x000a__x000a_※各項目との整合性を図ること" sqref="BM12:BM16" xr:uid="{C254AA25-A407-48C7-94C9-74906430DCE0}">
      <formula1>""""""</formula1>
    </dataValidation>
    <dataValidation type="custom" errorStyle="information" allowBlank="1" showInputMessage="1" showErrorMessage="1" errorTitle="留意事項" error="以下内容は記載されていますか？_x000a_　・患者自身の病気理解の程度_x000a_　・患者の同意有無_x000a_　・任意入院不可とした判断理由_x000a__x000a_※各項目との整合性を図ること" sqref="BM6:DD11" xr:uid="{F6D57433-1ADA-4FD6-BAB9-52C2AD9E6DF6}">
      <formula1>""""""</formula1>
    </dataValidation>
    <dataValidation type="custom" errorStyle="information" imeMode="hiragana" allowBlank="1" showInputMessage="1" showErrorMessage="1" errorTitle="留意事項" error="以下の内容は記載されていますか？_x000a_　・「治療の内容」_x000a_　　⇒症状や状態像に対する具体的な治療内容など_x000a_　・「その結果」_x000a_　　⇒治療実施後の症状や状態像の経過など_x000a__x000a_※各項目との整合性を図ること" sqref="J30" xr:uid="{5370D8D3-EFDE-4B31-8437-5E944703AD89}">
      <formula1>""""""</formula1>
    </dataValidation>
    <dataValidation imeMode="halfAlpha" allowBlank="1" showInputMessage="1" showErrorMessage="1" sqref="DH5:DH12 DH13" xr:uid="{BD36F191-05F0-4ED2-982C-BCE1F338CF13}"/>
    <dataValidation operator="greaterThanOrEqual" allowBlank="1" showInputMessage="1" showErrorMessage="1" sqref="DH17:DH19" xr:uid="{8AE524DC-2D8C-4C97-A575-AAB8611CA2F8}"/>
    <dataValidation type="date" imeMode="halfAlpha" operator="greaterThanOrEqual" allowBlank="1" showInputMessage="1" showErrorMessage="1" sqref="BY55:CI55 AK19:BA20 AN14:BA15 J19 AK5:AS5" xr:uid="{25F33711-947A-4474-990D-0820D2E3B313}">
      <formula1>1</formula1>
    </dataValidation>
    <dataValidation type="list" allowBlank="1" showInputMessage="1" showErrorMessage="1" sqref="AH15:AJ16" xr:uid="{26ABBDE5-D19F-4BDA-978E-CAD5F1EE33EC}">
      <formula1>"男,女"</formula1>
    </dataValidation>
    <dataValidation imeMode="fullKatakana" allowBlank="1" showInputMessage="1" showErrorMessage="1" sqref="N14:AG14" xr:uid="{C38082A7-48B5-4D48-A84E-92FA130288AD}"/>
    <dataValidation imeMode="hiragana" allowBlank="1" showInputMessage="1" showErrorMessage="1" sqref="BA4 AN27:AN28 DF148 AH49 DD39 N15:AG16 Z55 BX49 AQ44 AH46 CS37:CS38 CQ37:CQ38 BV37 N17:BA18 CD38 BX37 AI61 DD51 CS49:CS50 CQ49:CQ50 BV49 CD50 Y27" xr:uid="{1C0BDB80-F3B2-465B-BAA4-FC1F3A02D2BA}"/>
    <dataValidation type="date" imeMode="halfAlpha" operator="greaterThanOrEqual" allowBlank="1" showInputMessage="1" showErrorMessage="1" sqref="J23" xr:uid="{49E630AA-19FF-4C79-95C0-111E9BFECE9B}">
      <formula1>J19</formula1>
    </dataValidation>
    <dataValidation type="date" imeMode="halfAlpha" operator="greaterThanOrEqual" allowBlank="1" showInputMessage="1" showErrorMessage="1" sqref="V23" xr:uid="{97FE4925-7510-45CA-9194-C12EFF718AC8}">
      <formula1>J23</formula1>
    </dataValidation>
    <dataValidation type="date" imeMode="halfAlpha" operator="greaterThanOrEqual" allowBlank="1" showInputMessage="1" showErrorMessage="1" sqref="AK23" xr:uid="{2F23EE6D-1374-457A-8901-35F8B2C4D944}">
      <formula1>V23</formula1>
    </dataValidation>
    <dataValidation type="date" allowBlank="1" showInputMessage="1" showErrorMessage="1" sqref="DI17" xr:uid="{96A905A8-26F8-4E65-B466-5F68E64498DA}">
      <formula1>DH15</formula1>
      <formula2>DH5</formula2>
    </dataValidation>
    <dataValidation type="date" imeMode="halfAlpha" operator="lessThanOrEqual" allowBlank="1" showInputMessage="1" showErrorMessage="1" errorTitle="禁止事項" error="入力規則を満たしておりません。_x000a_または「審議を行った年月日」が「入院期間満了日」を超過しています。_x000a_後者の場合は最寄りの保健所へ連絡してください。" sqref="CN22" xr:uid="{66C0CFB9-5673-490A-83C4-5497F0800A8F}">
      <formula1>DH18</formula1>
    </dataValidation>
    <dataValidation type="date" imeMode="halfAlpha" operator="lessThanOrEqual" allowBlank="1" showInputMessage="1" showErrorMessage="1" errorTitle="禁止事項" error="入力規則を満たしておりません。_x000a_または「診察日」が「入院期間満了日」を超過しています。_x000a_後者の場合は最寄りの保健所へ連絡してください。" sqref="BM18:BM19" xr:uid="{703CA5A0-1F86-489F-9F77-FCC6E9CBDC49}">
      <formula1>DH18</formula1>
    </dataValidation>
    <dataValidation type="date" allowBlank="1" showInputMessage="1" showErrorMessage="1" sqref="DK17" xr:uid="{8AF73C6C-1EE0-45D4-9835-C17E5FB41472}">
      <formula1>DJ17</formula1>
      <formula2>DH5</formula2>
    </dataValidation>
    <dataValidation type="date" allowBlank="1" showInputMessage="1" showErrorMessage="1" sqref="DJ17" xr:uid="{7B6B8EE8-9235-4B73-AF2C-741B48A58DD6}">
      <formula1>DI17</formula1>
      <formula2>DH5</formula2>
    </dataValidation>
    <dataValidation type="date" imeMode="halfAlpha" operator="lessThanOrEqual" allowBlank="1" showInputMessage="1" showErrorMessage="1" errorTitle="禁止事項" error="入力規則を満たしておりません。_x000a_または「審議を行った年月日」が「入院期間満了日」を超過しています。_x000a_後者の場合は最寄りの保健所へ連絡してください。" sqref="CP22:CX22" xr:uid="{5B49C631-B518-4EF1-AE6D-27B824D84D1E}">
      <formula1>DJ21</formula1>
    </dataValidation>
    <dataValidation type="date" imeMode="halfAlpha" operator="lessThanOrEqual" allowBlank="1" showInputMessage="1" showErrorMessage="1" errorTitle="禁止事項" error="入力規則を満たしておりません。_x000a_または「審議を行った年月日」が「入院期間満了日」を超過しています。_x000a_後者の場合は最寄りの保健所へ連絡してください。" sqref="CO22" xr:uid="{D4B13453-C298-448C-984D-C706C5B15AB7}">
      <formula1>#REF!</formula1>
    </dataValidation>
    <dataValidation type="date" imeMode="halfAlpha" operator="lessThanOrEqual" allowBlank="1" showInputMessage="1" showErrorMessage="1" errorTitle="禁止事項" error="入力規則を満たしておりません。_x000a_または「診察日」が「入院期間満了日」を超過しています。_x000a_後者の場合は最寄りの保健所へ連絡してください。" sqref="BO18:DD19" xr:uid="{C5F83F1C-4A57-42CA-AC5A-F733AF9C1FDB}">
      <formula1>DJ21</formula1>
    </dataValidation>
    <dataValidation type="date" imeMode="halfAlpha" operator="lessThanOrEqual" allowBlank="1" showInputMessage="1" showErrorMessage="1" errorTitle="禁止事項" error="入力規則を満たしておりません。_x000a_または「診察日」が「入院期間満了日」を超過しています。_x000a_後者の場合は最寄りの保健所へ連絡してください。" sqref="BN18:BN19" xr:uid="{4C030FB8-E093-441B-A467-626B41230443}">
      <formula1>#REF!</formula1>
    </dataValidation>
    <dataValidation type="date" allowBlank="1" showInputMessage="1" showErrorMessage="1" sqref="BN59:BW59" xr:uid="{CA304928-898D-4A58-BB56-FCC53C19A16E}">
      <formula1>DH17</formula1>
      <formula2>DH18</formula2>
    </dataValidation>
    <dataValidation type="date" allowBlank="1" showInputMessage="1" showErrorMessage="1" sqref="BN60:BW60" xr:uid="{2ADFFA96-E1B7-4FF5-B357-2A3BFA9B8906}">
      <formula1>DH17</formula1>
      <formula2>DH18</formula2>
    </dataValidation>
    <dataValidation type="date" imeMode="halfAlpha" operator="lessThanOrEqual" allowBlank="1" showInputMessage="1" showErrorMessage="1" sqref="BY56:CI56" xr:uid="{FEAB7253-0300-448F-BFA3-F2464FE8A7AF}">
      <formula1>DH18</formula1>
    </dataValidation>
  </dataValidations>
  <printOptions horizontalCentered="1" verticalCentered="1"/>
  <pageMargins left="0.19685039370078741" right="0.19685039370078741" top="0.31496062992125984" bottom="0.19685039370078741" header="0.11811023622047245" footer="0.11811023622047245"/>
  <pageSetup paperSize="8"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9">
              <controlPr defaultSize="0" autoFill="0" autoLine="0" autoPict="0">
                <anchor moveWithCells="1">
                  <from>
                    <xdr:col>9</xdr:col>
                    <xdr:colOff>19050</xdr:colOff>
                    <xdr:row>116</xdr:row>
                    <xdr:rowOff>57150</xdr:rowOff>
                  </from>
                  <to>
                    <xdr:col>11</xdr:col>
                    <xdr:colOff>6350</xdr:colOff>
                    <xdr:row>117</xdr:row>
                    <xdr:rowOff>114300</xdr:rowOff>
                  </to>
                </anchor>
              </controlPr>
            </control>
          </mc:Choice>
        </mc:AlternateContent>
        <mc:AlternateContent xmlns:mc="http://schemas.openxmlformats.org/markup-compatibility/2006">
          <mc:Choice Requires="x14">
            <control shapeId="1026" r:id="rId5" name="Check Box 12">
              <controlPr defaultSize="0" autoFill="0" autoLine="0" autoPict="0">
                <anchor moveWithCells="1">
                  <from>
                    <xdr:col>21</xdr:col>
                    <xdr:colOff>88900</xdr:colOff>
                    <xdr:row>121</xdr:row>
                    <xdr:rowOff>114300</xdr:rowOff>
                  </from>
                  <to>
                    <xdr:col>23</xdr:col>
                    <xdr:colOff>76200</xdr:colOff>
                    <xdr:row>123</xdr:row>
                    <xdr:rowOff>6350</xdr:rowOff>
                  </to>
                </anchor>
              </controlPr>
            </control>
          </mc:Choice>
        </mc:AlternateContent>
        <mc:AlternateContent xmlns:mc="http://schemas.openxmlformats.org/markup-compatibility/2006">
          <mc:Choice Requires="x14">
            <control shapeId="1027" r:id="rId6" name="Check Box 13">
              <controlPr defaultSize="0" autoFill="0" autoLine="0" autoPict="0">
                <anchor moveWithCells="1">
                  <from>
                    <xdr:col>21</xdr:col>
                    <xdr:colOff>88900</xdr:colOff>
                    <xdr:row>122</xdr:row>
                    <xdr:rowOff>107950</xdr:rowOff>
                  </from>
                  <to>
                    <xdr:col>23</xdr:col>
                    <xdr:colOff>76200</xdr:colOff>
                    <xdr:row>123</xdr:row>
                    <xdr:rowOff>158750</xdr:rowOff>
                  </to>
                </anchor>
              </controlPr>
            </control>
          </mc:Choice>
        </mc:AlternateContent>
        <mc:AlternateContent xmlns:mc="http://schemas.openxmlformats.org/markup-compatibility/2006">
          <mc:Choice Requires="x14">
            <control shapeId="1028" r:id="rId7" name="Check Box 14">
              <controlPr defaultSize="0" autoFill="0" autoLine="0" autoPict="0">
                <anchor moveWithCells="1">
                  <from>
                    <xdr:col>25</xdr:col>
                    <xdr:colOff>88900</xdr:colOff>
                    <xdr:row>121</xdr:row>
                    <xdr:rowOff>114300</xdr:rowOff>
                  </from>
                  <to>
                    <xdr:col>27</xdr:col>
                    <xdr:colOff>76200</xdr:colOff>
                    <xdr:row>123</xdr:row>
                    <xdr:rowOff>6350</xdr:rowOff>
                  </to>
                </anchor>
              </controlPr>
            </control>
          </mc:Choice>
        </mc:AlternateContent>
        <mc:AlternateContent xmlns:mc="http://schemas.openxmlformats.org/markup-compatibility/2006">
          <mc:Choice Requires="x14">
            <control shapeId="1029" r:id="rId8" name="Check Box 15">
              <controlPr defaultSize="0" autoFill="0" autoLine="0" autoPict="0">
                <anchor moveWithCells="1">
                  <from>
                    <xdr:col>25</xdr:col>
                    <xdr:colOff>88900</xdr:colOff>
                    <xdr:row>122</xdr:row>
                    <xdr:rowOff>107950</xdr:rowOff>
                  </from>
                  <to>
                    <xdr:col>27</xdr:col>
                    <xdr:colOff>76200</xdr:colOff>
                    <xdr:row>123</xdr:row>
                    <xdr:rowOff>158750</xdr:rowOff>
                  </to>
                </anchor>
              </controlPr>
            </control>
          </mc:Choice>
        </mc:AlternateContent>
        <mc:AlternateContent xmlns:mc="http://schemas.openxmlformats.org/markup-compatibility/2006">
          <mc:Choice Requires="x14">
            <control shapeId="1030" r:id="rId9" name="Check Box 16">
              <controlPr defaultSize="0" autoFill="0" autoLine="0" autoPict="0">
                <anchor moveWithCells="1">
                  <from>
                    <xdr:col>30</xdr:col>
                    <xdr:colOff>88900</xdr:colOff>
                    <xdr:row>121</xdr:row>
                    <xdr:rowOff>114300</xdr:rowOff>
                  </from>
                  <to>
                    <xdr:col>32</xdr:col>
                    <xdr:colOff>76200</xdr:colOff>
                    <xdr:row>123</xdr:row>
                    <xdr:rowOff>6350</xdr:rowOff>
                  </to>
                </anchor>
              </controlPr>
            </control>
          </mc:Choice>
        </mc:AlternateContent>
        <mc:AlternateContent xmlns:mc="http://schemas.openxmlformats.org/markup-compatibility/2006">
          <mc:Choice Requires="x14">
            <control shapeId="1031" r:id="rId10" name="Check Box 17">
              <controlPr defaultSize="0" autoFill="0" autoLine="0" autoPict="0">
                <anchor moveWithCells="1">
                  <from>
                    <xdr:col>30</xdr:col>
                    <xdr:colOff>88900</xdr:colOff>
                    <xdr:row>122</xdr:row>
                    <xdr:rowOff>107950</xdr:rowOff>
                  </from>
                  <to>
                    <xdr:col>32</xdr:col>
                    <xdr:colOff>76200</xdr:colOff>
                    <xdr:row>123</xdr:row>
                    <xdr:rowOff>158750</xdr:rowOff>
                  </to>
                </anchor>
              </controlPr>
            </control>
          </mc:Choice>
        </mc:AlternateContent>
        <mc:AlternateContent xmlns:mc="http://schemas.openxmlformats.org/markup-compatibility/2006">
          <mc:Choice Requires="x14">
            <control shapeId="1032" r:id="rId11" name="Check Box 8">
              <controlPr defaultSize="0" print="0" autoFill="0" autoLine="0" autoPict="0">
                <anchor moveWithCells="1">
                  <from>
                    <xdr:col>10</xdr:col>
                    <xdr:colOff>25400</xdr:colOff>
                    <xdr:row>36</xdr:row>
                    <xdr:rowOff>82550</xdr:rowOff>
                  </from>
                  <to>
                    <xdr:col>16</xdr:col>
                    <xdr:colOff>57150</xdr:colOff>
                    <xdr:row>37</xdr:row>
                    <xdr:rowOff>114300</xdr:rowOff>
                  </to>
                </anchor>
              </controlPr>
            </control>
          </mc:Choice>
        </mc:AlternateContent>
        <mc:AlternateContent xmlns:mc="http://schemas.openxmlformats.org/markup-compatibility/2006">
          <mc:Choice Requires="x14">
            <control shapeId="1033" r:id="rId12" name="Check Box 9">
              <controlPr defaultSize="0" print="0" autoFill="0" autoLine="0" autoPict="0">
                <anchor moveWithCells="1">
                  <from>
                    <xdr:col>11</xdr:col>
                    <xdr:colOff>76200</xdr:colOff>
                    <xdr:row>40</xdr:row>
                    <xdr:rowOff>0</xdr:rowOff>
                  </from>
                  <to>
                    <xdr:col>18</xdr:col>
                    <xdr:colOff>38100</xdr:colOff>
                    <xdr:row>41</xdr:row>
                    <xdr:rowOff>0</xdr:rowOff>
                  </to>
                </anchor>
              </controlPr>
            </control>
          </mc:Choice>
        </mc:AlternateContent>
        <mc:AlternateContent xmlns:mc="http://schemas.openxmlformats.org/markup-compatibility/2006">
          <mc:Choice Requires="x14">
            <control shapeId="1034" r:id="rId13" name="Check Box 10">
              <controlPr defaultSize="0" print="0" autoFill="0" autoLine="0" autoPict="0">
                <anchor moveWithCells="1">
                  <from>
                    <xdr:col>19</xdr:col>
                    <xdr:colOff>25400</xdr:colOff>
                    <xdr:row>36</xdr:row>
                    <xdr:rowOff>95250</xdr:rowOff>
                  </from>
                  <to>
                    <xdr:col>25</xdr:col>
                    <xdr:colOff>76200</xdr:colOff>
                    <xdr:row>37</xdr:row>
                    <xdr:rowOff>101600</xdr:rowOff>
                  </to>
                </anchor>
              </controlPr>
            </control>
          </mc:Choice>
        </mc:AlternateContent>
        <mc:AlternateContent xmlns:mc="http://schemas.openxmlformats.org/markup-compatibility/2006">
          <mc:Choice Requires="x14">
            <control shapeId="1035" r:id="rId14" name="Check Box 11">
              <controlPr defaultSize="0" print="0" autoFill="0" autoLine="0" autoPict="0">
                <anchor moveWithCells="1">
                  <from>
                    <xdr:col>28</xdr:col>
                    <xdr:colOff>82550</xdr:colOff>
                    <xdr:row>36</xdr:row>
                    <xdr:rowOff>76200</xdr:rowOff>
                  </from>
                  <to>
                    <xdr:col>33</xdr:col>
                    <xdr:colOff>25400</xdr:colOff>
                    <xdr:row>37</xdr:row>
                    <xdr:rowOff>101600</xdr:rowOff>
                  </to>
                </anchor>
              </controlPr>
            </control>
          </mc:Choice>
        </mc:AlternateContent>
        <mc:AlternateContent xmlns:mc="http://schemas.openxmlformats.org/markup-compatibility/2006">
          <mc:Choice Requires="x14">
            <control shapeId="1036" r:id="rId15" name="Check Box 12">
              <controlPr defaultSize="0" print="0" autoFill="0" autoLine="0" autoPict="0">
                <anchor moveWithCells="1">
                  <from>
                    <xdr:col>36</xdr:col>
                    <xdr:colOff>25400</xdr:colOff>
                    <xdr:row>36</xdr:row>
                    <xdr:rowOff>76200</xdr:rowOff>
                  </from>
                  <to>
                    <xdr:col>42</xdr:col>
                    <xdr:colOff>95250</xdr:colOff>
                    <xdr:row>37</xdr:row>
                    <xdr:rowOff>95250</xdr:rowOff>
                  </to>
                </anchor>
              </controlPr>
            </control>
          </mc:Choice>
        </mc:AlternateContent>
        <mc:AlternateContent xmlns:mc="http://schemas.openxmlformats.org/markup-compatibility/2006">
          <mc:Choice Requires="x14">
            <control shapeId="1037" r:id="rId16" name="Check Box 13">
              <controlPr defaultSize="0" print="0" autoFill="0" autoLine="0" autoPict="0">
                <anchor moveWithCells="1">
                  <from>
                    <xdr:col>19</xdr:col>
                    <xdr:colOff>76200</xdr:colOff>
                    <xdr:row>39</xdr:row>
                    <xdr:rowOff>171450</xdr:rowOff>
                  </from>
                  <to>
                    <xdr:col>24</xdr:col>
                    <xdr:colOff>101600</xdr:colOff>
                    <xdr:row>41</xdr:row>
                    <xdr:rowOff>12700</xdr:rowOff>
                  </to>
                </anchor>
              </controlPr>
            </control>
          </mc:Choice>
        </mc:AlternateContent>
        <mc:AlternateContent xmlns:mc="http://schemas.openxmlformats.org/markup-compatibility/2006">
          <mc:Choice Requires="x14">
            <control shapeId="1038" r:id="rId17" name="Check Box 14">
              <controlPr defaultSize="0" print="0" autoFill="0" autoLine="0" autoPict="0">
                <anchor moveWithCells="1">
                  <from>
                    <xdr:col>27</xdr:col>
                    <xdr:colOff>95250</xdr:colOff>
                    <xdr:row>39</xdr:row>
                    <xdr:rowOff>171450</xdr:rowOff>
                  </from>
                  <to>
                    <xdr:col>34</xdr:col>
                    <xdr:colOff>50800</xdr:colOff>
                    <xdr:row>41</xdr:row>
                    <xdr:rowOff>12700</xdr:rowOff>
                  </to>
                </anchor>
              </controlPr>
            </control>
          </mc:Choice>
        </mc:AlternateContent>
        <mc:AlternateContent xmlns:mc="http://schemas.openxmlformats.org/markup-compatibility/2006">
          <mc:Choice Requires="x14">
            <control shapeId="1039" r:id="rId18" name="Check Box 15">
              <controlPr defaultSize="0" print="0" autoFill="0" autoLine="0" autoPict="0">
                <anchor moveWithCells="1">
                  <from>
                    <xdr:col>36</xdr:col>
                    <xdr:colOff>95250</xdr:colOff>
                    <xdr:row>40</xdr:row>
                    <xdr:rowOff>12700</xdr:rowOff>
                  </from>
                  <to>
                    <xdr:col>41</xdr:col>
                    <xdr:colOff>101600</xdr:colOff>
                    <xdr:row>40</xdr:row>
                    <xdr:rowOff>165100</xdr:rowOff>
                  </to>
                </anchor>
              </controlPr>
            </control>
          </mc:Choice>
        </mc:AlternateContent>
        <mc:AlternateContent xmlns:mc="http://schemas.openxmlformats.org/markup-compatibility/2006">
          <mc:Choice Requires="x14">
            <control shapeId="1040" r:id="rId19" name="Check Box 16">
              <controlPr defaultSize="0" print="0" autoFill="0" autoLine="0" autoPict="0">
                <anchor moveWithCells="1">
                  <from>
                    <xdr:col>14</xdr:col>
                    <xdr:colOff>76200</xdr:colOff>
                    <xdr:row>41</xdr:row>
                    <xdr:rowOff>6350</xdr:rowOff>
                  </from>
                  <to>
                    <xdr:col>19</xdr:col>
                    <xdr:colOff>101600</xdr:colOff>
                    <xdr:row>41</xdr:row>
                    <xdr:rowOff>165100</xdr:rowOff>
                  </to>
                </anchor>
              </controlPr>
            </control>
          </mc:Choice>
        </mc:AlternateContent>
        <mc:AlternateContent xmlns:mc="http://schemas.openxmlformats.org/markup-compatibility/2006">
          <mc:Choice Requires="x14">
            <control shapeId="1041" r:id="rId20" name="Check Box 17">
              <controlPr defaultSize="0" print="0" autoFill="0" autoLine="0" autoPict="0">
                <anchor moveWithCells="1">
                  <from>
                    <xdr:col>20</xdr:col>
                    <xdr:colOff>76200</xdr:colOff>
                    <xdr:row>41</xdr:row>
                    <xdr:rowOff>12700</xdr:rowOff>
                  </from>
                  <to>
                    <xdr:col>27</xdr:col>
                    <xdr:colOff>0</xdr:colOff>
                    <xdr:row>41</xdr:row>
                    <xdr:rowOff>165100</xdr:rowOff>
                  </to>
                </anchor>
              </controlPr>
            </control>
          </mc:Choice>
        </mc:AlternateContent>
        <mc:AlternateContent xmlns:mc="http://schemas.openxmlformats.org/markup-compatibility/2006">
          <mc:Choice Requires="x14">
            <control shapeId="1042" r:id="rId21" name="Check Box 18">
              <controlPr defaultSize="0" print="0" autoFill="0" autoLine="0" autoPict="0">
                <anchor moveWithCells="1">
                  <from>
                    <xdr:col>27</xdr:col>
                    <xdr:colOff>82550</xdr:colOff>
                    <xdr:row>41</xdr:row>
                    <xdr:rowOff>12700</xdr:rowOff>
                  </from>
                  <to>
                    <xdr:col>32</xdr:col>
                    <xdr:colOff>101600</xdr:colOff>
                    <xdr:row>41</xdr:row>
                    <xdr:rowOff>165100</xdr:rowOff>
                  </to>
                </anchor>
              </controlPr>
            </control>
          </mc:Choice>
        </mc:AlternateContent>
        <mc:AlternateContent xmlns:mc="http://schemas.openxmlformats.org/markup-compatibility/2006">
          <mc:Choice Requires="x14">
            <control shapeId="1043" r:id="rId22" name="Check Box 19">
              <controlPr defaultSize="0" print="0" autoFill="0" autoLine="0" autoPict="0">
                <anchor moveWithCells="1">
                  <from>
                    <xdr:col>11</xdr:col>
                    <xdr:colOff>88900</xdr:colOff>
                    <xdr:row>43</xdr:row>
                    <xdr:rowOff>12700</xdr:rowOff>
                  </from>
                  <to>
                    <xdr:col>18</xdr:col>
                    <xdr:colOff>12700</xdr:colOff>
                    <xdr:row>44</xdr:row>
                    <xdr:rowOff>0</xdr:rowOff>
                  </to>
                </anchor>
              </controlPr>
            </control>
          </mc:Choice>
        </mc:AlternateContent>
        <mc:AlternateContent xmlns:mc="http://schemas.openxmlformats.org/markup-compatibility/2006">
          <mc:Choice Requires="x14">
            <control shapeId="1044" r:id="rId23" name="Check Box 20">
              <controlPr defaultSize="0" print="0" autoFill="0" autoLine="0" autoPict="0">
                <anchor moveWithCells="1">
                  <from>
                    <xdr:col>19</xdr:col>
                    <xdr:colOff>88900</xdr:colOff>
                    <xdr:row>42</xdr:row>
                    <xdr:rowOff>171450</xdr:rowOff>
                  </from>
                  <to>
                    <xdr:col>27</xdr:col>
                    <xdr:colOff>0</xdr:colOff>
                    <xdr:row>44</xdr:row>
                    <xdr:rowOff>25400</xdr:rowOff>
                  </to>
                </anchor>
              </controlPr>
            </control>
          </mc:Choice>
        </mc:AlternateContent>
        <mc:AlternateContent xmlns:mc="http://schemas.openxmlformats.org/markup-compatibility/2006">
          <mc:Choice Requires="x14">
            <control shapeId="1045" r:id="rId24" name="Check Box 21">
              <controlPr defaultSize="0" print="0" autoFill="0" autoLine="0" autoPict="0">
                <anchor moveWithCells="1">
                  <from>
                    <xdr:col>27</xdr:col>
                    <xdr:colOff>88900</xdr:colOff>
                    <xdr:row>42</xdr:row>
                    <xdr:rowOff>171450</xdr:rowOff>
                  </from>
                  <to>
                    <xdr:col>32</xdr:col>
                    <xdr:colOff>12700</xdr:colOff>
                    <xdr:row>44</xdr:row>
                    <xdr:rowOff>0</xdr:rowOff>
                  </to>
                </anchor>
              </controlPr>
            </control>
          </mc:Choice>
        </mc:AlternateContent>
        <mc:AlternateContent xmlns:mc="http://schemas.openxmlformats.org/markup-compatibility/2006">
          <mc:Choice Requires="x14">
            <control shapeId="1046" r:id="rId25" name="Check Box 22">
              <controlPr defaultSize="0" print="0" autoFill="0" autoLine="0" autoPict="0">
                <anchor moveWithCells="1">
                  <from>
                    <xdr:col>36</xdr:col>
                    <xdr:colOff>95250</xdr:colOff>
                    <xdr:row>43</xdr:row>
                    <xdr:rowOff>6350</xdr:rowOff>
                  </from>
                  <to>
                    <xdr:col>41</xdr:col>
                    <xdr:colOff>95250</xdr:colOff>
                    <xdr:row>43</xdr:row>
                    <xdr:rowOff>165100</xdr:rowOff>
                  </to>
                </anchor>
              </controlPr>
            </control>
          </mc:Choice>
        </mc:AlternateContent>
        <mc:AlternateContent xmlns:mc="http://schemas.openxmlformats.org/markup-compatibility/2006">
          <mc:Choice Requires="x14">
            <control shapeId="1047" r:id="rId26" name="Check Box 23">
              <controlPr defaultSize="0" print="0" autoFill="0" autoLine="0" autoPict="0">
                <anchor moveWithCells="1">
                  <from>
                    <xdr:col>11</xdr:col>
                    <xdr:colOff>88900</xdr:colOff>
                    <xdr:row>44</xdr:row>
                    <xdr:rowOff>165100</xdr:rowOff>
                  </from>
                  <to>
                    <xdr:col>16</xdr:col>
                    <xdr:colOff>25400</xdr:colOff>
                    <xdr:row>46</xdr:row>
                    <xdr:rowOff>12700</xdr:rowOff>
                  </to>
                </anchor>
              </controlPr>
            </control>
          </mc:Choice>
        </mc:AlternateContent>
        <mc:AlternateContent xmlns:mc="http://schemas.openxmlformats.org/markup-compatibility/2006">
          <mc:Choice Requires="x14">
            <control shapeId="1048" r:id="rId27" name="Check Box 24">
              <controlPr defaultSize="0" print="0" autoFill="0" autoLine="0" autoPict="0">
                <anchor moveWithCells="1">
                  <from>
                    <xdr:col>19</xdr:col>
                    <xdr:colOff>88900</xdr:colOff>
                    <xdr:row>45</xdr:row>
                    <xdr:rowOff>6350</xdr:rowOff>
                  </from>
                  <to>
                    <xdr:col>24</xdr:col>
                    <xdr:colOff>0</xdr:colOff>
                    <xdr:row>46</xdr:row>
                    <xdr:rowOff>25400</xdr:rowOff>
                  </to>
                </anchor>
              </controlPr>
            </control>
          </mc:Choice>
        </mc:AlternateContent>
        <mc:AlternateContent xmlns:mc="http://schemas.openxmlformats.org/markup-compatibility/2006">
          <mc:Choice Requires="x14">
            <control shapeId="1049" r:id="rId28" name="Check Box 25">
              <controlPr defaultSize="0" print="0" autoFill="0" autoLine="0" autoPict="0">
                <anchor moveWithCells="1">
                  <from>
                    <xdr:col>27</xdr:col>
                    <xdr:colOff>88900</xdr:colOff>
                    <xdr:row>44</xdr:row>
                    <xdr:rowOff>165100</xdr:rowOff>
                  </from>
                  <to>
                    <xdr:col>32</xdr:col>
                    <xdr:colOff>88900</xdr:colOff>
                    <xdr:row>45</xdr:row>
                    <xdr:rowOff>165100</xdr:rowOff>
                  </to>
                </anchor>
              </controlPr>
            </control>
          </mc:Choice>
        </mc:AlternateContent>
        <mc:AlternateContent xmlns:mc="http://schemas.openxmlformats.org/markup-compatibility/2006">
          <mc:Choice Requires="x14">
            <control shapeId="1050" r:id="rId29" name="Check Box 26">
              <controlPr defaultSize="0" print="0" autoFill="0" autoLine="0" autoPict="0">
                <anchor moveWithCells="1">
                  <from>
                    <xdr:col>11</xdr:col>
                    <xdr:colOff>88900</xdr:colOff>
                    <xdr:row>47</xdr:row>
                    <xdr:rowOff>0</xdr:rowOff>
                  </from>
                  <to>
                    <xdr:col>16</xdr:col>
                    <xdr:colOff>25400</xdr:colOff>
                    <xdr:row>48</xdr:row>
                    <xdr:rowOff>0</xdr:rowOff>
                  </to>
                </anchor>
              </controlPr>
            </control>
          </mc:Choice>
        </mc:AlternateContent>
        <mc:AlternateContent xmlns:mc="http://schemas.openxmlformats.org/markup-compatibility/2006">
          <mc:Choice Requires="x14">
            <control shapeId="1051" r:id="rId30" name="Check Box 27">
              <controlPr defaultSize="0" print="0" autoFill="0" autoLine="0" autoPict="0">
                <anchor moveWithCells="1">
                  <from>
                    <xdr:col>19</xdr:col>
                    <xdr:colOff>88900</xdr:colOff>
                    <xdr:row>47</xdr:row>
                    <xdr:rowOff>0</xdr:rowOff>
                  </from>
                  <to>
                    <xdr:col>26</xdr:col>
                    <xdr:colOff>12700</xdr:colOff>
                    <xdr:row>48</xdr:row>
                    <xdr:rowOff>0</xdr:rowOff>
                  </to>
                </anchor>
              </controlPr>
            </control>
          </mc:Choice>
        </mc:AlternateContent>
        <mc:AlternateContent xmlns:mc="http://schemas.openxmlformats.org/markup-compatibility/2006">
          <mc:Choice Requires="x14">
            <control shapeId="1052" r:id="rId31" name="Check Box 28">
              <controlPr defaultSize="0" print="0" autoFill="0" autoLine="0" autoPict="0">
                <anchor moveWithCells="1">
                  <from>
                    <xdr:col>27</xdr:col>
                    <xdr:colOff>88900</xdr:colOff>
                    <xdr:row>47</xdr:row>
                    <xdr:rowOff>0</xdr:rowOff>
                  </from>
                  <to>
                    <xdr:col>34</xdr:col>
                    <xdr:colOff>12700</xdr:colOff>
                    <xdr:row>48</xdr:row>
                    <xdr:rowOff>12700</xdr:rowOff>
                  </to>
                </anchor>
              </controlPr>
            </control>
          </mc:Choice>
        </mc:AlternateContent>
        <mc:AlternateContent xmlns:mc="http://schemas.openxmlformats.org/markup-compatibility/2006">
          <mc:Choice Requires="x14">
            <control shapeId="1053" r:id="rId32" name="Check Box 29">
              <controlPr defaultSize="0" print="0" autoFill="0" autoLine="0" autoPict="0">
                <anchor moveWithCells="1">
                  <from>
                    <xdr:col>36</xdr:col>
                    <xdr:colOff>95250</xdr:colOff>
                    <xdr:row>47</xdr:row>
                    <xdr:rowOff>0</xdr:rowOff>
                  </from>
                  <to>
                    <xdr:col>42</xdr:col>
                    <xdr:colOff>114300</xdr:colOff>
                    <xdr:row>48</xdr:row>
                    <xdr:rowOff>12700</xdr:rowOff>
                  </to>
                </anchor>
              </controlPr>
            </control>
          </mc:Choice>
        </mc:AlternateContent>
        <mc:AlternateContent xmlns:mc="http://schemas.openxmlformats.org/markup-compatibility/2006">
          <mc:Choice Requires="x14">
            <control shapeId="1054" r:id="rId33" name="Check Box 30">
              <controlPr defaultSize="0" print="0" autoFill="0" autoLine="0" autoPict="0">
                <anchor moveWithCells="1">
                  <from>
                    <xdr:col>44</xdr:col>
                    <xdr:colOff>95250</xdr:colOff>
                    <xdr:row>47</xdr:row>
                    <xdr:rowOff>25400</xdr:rowOff>
                  </from>
                  <to>
                    <xdr:col>51</xdr:col>
                    <xdr:colOff>12700</xdr:colOff>
                    <xdr:row>48</xdr:row>
                    <xdr:rowOff>0</xdr:rowOff>
                  </to>
                </anchor>
              </controlPr>
            </control>
          </mc:Choice>
        </mc:AlternateContent>
        <mc:AlternateContent xmlns:mc="http://schemas.openxmlformats.org/markup-compatibility/2006">
          <mc:Choice Requires="x14">
            <control shapeId="1055" r:id="rId34" name="Check Box 31">
              <controlPr defaultSize="0" print="0" autoFill="0" autoLine="0" autoPict="0">
                <anchor moveWithCells="1">
                  <from>
                    <xdr:col>11</xdr:col>
                    <xdr:colOff>88900</xdr:colOff>
                    <xdr:row>48</xdr:row>
                    <xdr:rowOff>25400</xdr:rowOff>
                  </from>
                  <to>
                    <xdr:col>17</xdr:col>
                    <xdr:colOff>114300</xdr:colOff>
                    <xdr:row>49</xdr:row>
                    <xdr:rowOff>0</xdr:rowOff>
                  </to>
                </anchor>
              </controlPr>
            </control>
          </mc:Choice>
        </mc:AlternateContent>
        <mc:AlternateContent xmlns:mc="http://schemas.openxmlformats.org/markup-compatibility/2006">
          <mc:Choice Requires="x14">
            <control shapeId="1056" r:id="rId35" name="Check Box 32">
              <controlPr defaultSize="0" print="0" autoFill="0" autoLine="0" autoPict="0">
                <anchor moveWithCells="1">
                  <from>
                    <xdr:col>19</xdr:col>
                    <xdr:colOff>82550</xdr:colOff>
                    <xdr:row>48</xdr:row>
                    <xdr:rowOff>12700</xdr:rowOff>
                  </from>
                  <to>
                    <xdr:col>26</xdr:col>
                    <xdr:colOff>12700</xdr:colOff>
                    <xdr:row>49</xdr:row>
                    <xdr:rowOff>12700</xdr:rowOff>
                  </to>
                </anchor>
              </controlPr>
            </control>
          </mc:Choice>
        </mc:AlternateContent>
        <mc:AlternateContent xmlns:mc="http://schemas.openxmlformats.org/markup-compatibility/2006">
          <mc:Choice Requires="x14">
            <control shapeId="1057" r:id="rId36" name="Check Box 33">
              <controlPr defaultSize="0" print="0" autoFill="0" autoLine="0" autoPict="0">
                <anchor moveWithCells="1">
                  <from>
                    <xdr:col>27</xdr:col>
                    <xdr:colOff>88900</xdr:colOff>
                    <xdr:row>48</xdr:row>
                    <xdr:rowOff>6350</xdr:rowOff>
                  </from>
                  <to>
                    <xdr:col>32</xdr:col>
                    <xdr:colOff>114300</xdr:colOff>
                    <xdr:row>49</xdr:row>
                    <xdr:rowOff>0</xdr:rowOff>
                  </to>
                </anchor>
              </controlPr>
            </control>
          </mc:Choice>
        </mc:AlternateContent>
        <mc:AlternateContent xmlns:mc="http://schemas.openxmlformats.org/markup-compatibility/2006">
          <mc:Choice Requires="x14">
            <control shapeId="1058" r:id="rId37" name="Check Box 34">
              <controlPr defaultSize="0" print="0" autoFill="0" autoLine="0" autoPict="0">
                <anchor moveWithCells="1">
                  <from>
                    <xdr:col>11</xdr:col>
                    <xdr:colOff>88900</xdr:colOff>
                    <xdr:row>50</xdr:row>
                    <xdr:rowOff>12700</xdr:rowOff>
                  </from>
                  <to>
                    <xdr:col>18</xdr:col>
                    <xdr:colOff>101600</xdr:colOff>
                    <xdr:row>51</xdr:row>
                    <xdr:rowOff>0</xdr:rowOff>
                  </to>
                </anchor>
              </controlPr>
            </control>
          </mc:Choice>
        </mc:AlternateContent>
        <mc:AlternateContent xmlns:mc="http://schemas.openxmlformats.org/markup-compatibility/2006">
          <mc:Choice Requires="x14">
            <control shapeId="1059" r:id="rId38" name="Check Box 35">
              <controlPr defaultSize="0" print="0" autoFill="0" autoLine="0" autoPict="0">
                <anchor moveWithCells="1">
                  <from>
                    <xdr:col>19</xdr:col>
                    <xdr:colOff>88900</xdr:colOff>
                    <xdr:row>49</xdr:row>
                    <xdr:rowOff>171450</xdr:rowOff>
                  </from>
                  <to>
                    <xdr:col>26</xdr:col>
                    <xdr:colOff>50800</xdr:colOff>
                    <xdr:row>51</xdr:row>
                    <xdr:rowOff>0</xdr:rowOff>
                  </to>
                </anchor>
              </controlPr>
            </control>
          </mc:Choice>
        </mc:AlternateContent>
        <mc:AlternateContent xmlns:mc="http://schemas.openxmlformats.org/markup-compatibility/2006">
          <mc:Choice Requires="x14">
            <control shapeId="1060" r:id="rId39" name="Check Box 36">
              <controlPr defaultSize="0" print="0" autoFill="0" autoLine="0" autoPict="0">
                <anchor moveWithCells="1">
                  <from>
                    <xdr:col>27</xdr:col>
                    <xdr:colOff>88900</xdr:colOff>
                    <xdr:row>49</xdr:row>
                    <xdr:rowOff>171450</xdr:rowOff>
                  </from>
                  <to>
                    <xdr:col>34</xdr:col>
                    <xdr:colOff>12700</xdr:colOff>
                    <xdr:row>51</xdr:row>
                    <xdr:rowOff>0</xdr:rowOff>
                  </to>
                </anchor>
              </controlPr>
            </control>
          </mc:Choice>
        </mc:AlternateContent>
        <mc:AlternateContent xmlns:mc="http://schemas.openxmlformats.org/markup-compatibility/2006">
          <mc:Choice Requires="x14">
            <control shapeId="1061" r:id="rId40" name="Check Box 37">
              <controlPr defaultSize="0" print="0" autoFill="0" autoLine="0" autoPict="0">
                <anchor moveWithCells="1">
                  <from>
                    <xdr:col>36</xdr:col>
                    <xdr:colOff>95250</xdr:colOff>
                    <xdr:row>50</xdr:row>
                    <xdr:rowOff>0</xdr:rowOff>
                  </from>
                  <to>
                    <xdr:col>42</xdr:col>
                    <xdr:colOff>114300</xdr:colOff>
                    <xdr:row>50</xdr:row>
                    <xdr:rowOff>165100</xdr:rowOff>
                  </to>
                </anchor>
              </controlPr>
            </control>
          </mc:Choice>
        </mc:AlternateContent>
        <mc:AlternateContent xmlns:mc="http://schemas.openxmlformats.org/markup-compatibility/2006">
          <mc:Choice Requires="x14">
            <control shapeId="1062" r:id="rId41" name="Check Box 38">
              <controlPr defaultSize="0" print="0" autoFill="0" autoLine="0" autoPict="0">
                <anchor moveWithCells="1">
                  <from>
                    <xdr:col>44</xdr:col>
                    <xdr:colOff>95250</xdr:colOff>
                    <xdr:row>50</xdr:row>
                    <xdr:rowOff>12700</xdr:rowOff>
                  </from>
                  <to>
                    <xdr:col>51</xdr:col>
                    <xdr:colOff>12700</xdr:colOff>
                    <xdr:row>51</xdr:row>
                    <xdr:rowOff>0</xdr:rowOff>
                  </to>
                </anchor>
              </controlPr>
            </control>
          </mc:Choice>
        </mc:AlternateContent>
        <mc:AlternateContent xmlns:mc="http://schemas.openxmlformats.org/markup-compatibility/2006">
          <mc:Choice Requires="x14">
            <control shapeId="1063" r:id="rId42" name="Check Box 39">
              <controlPr defaultSize="0" print="0" autoFill="0" autoLine="0" autoPict="0">
                <anchor moveWithCells="1">
                  <from>
                    <xdr:col>11</xdr:col>
                    <xdr:colOff>88900</xdr:colOff>
                    <xdr:row>51</xdr:row>
                    <xdr:rowOff>25400</xdr:rowOff>
                  </from>
                  <to>
                    <xdr:col>23</xdr:col>
                    <xdr:colOff>25400</xdr:colOff>
                    <xdr:row>51</xdr:row>
                    <xdr:rowOff>165100</xdr:rowOff>
                  </to>
                </anchor>
              </controlPr>
            </control>
          </mc:Choice>
        </mc:AlternateContent>
        <mc:AlternateContent xmlns:mc="http://schemas.openxmlformats.org/markup-compatibility/2006">
          <mc:Choice Requires="x14">
            <control shapeId="1064" r:id="rId43" name="Check Box 40">
              <controlPr defaultSize="0" print="0" autoFill="0" autoLine="0" autoPict="0">
                <anchor moveWithCells="1">
                  <from>
                    <xdr:col>27</xdr:col>
                    <xdr:colOff>88900</xdr:colOff>
                    <xdr:row>51</xdr:row>
                    <xdr:rowOff>6350</xdr:rowOff>
                  </from>
                  <to>
                    <xdr:col>32</xdr:col>
                    <xdr:colOff>114300</xdr:colOff>
                    <xdr:row>51</xdr:row>
                    <xdr:rowOff>165100</xdr:rowOff>
                  </to>
                </anchor>
              </controlPr>
            </control>
          </mc:Choice>
        </mc:AlternateContent>
        <mc:AlternateContent xmlns:mc="http://schemas.openxmlformats.org/markup-compatibility/2006">
          <mc:Choice Requires="x14">
            <control shapeId="1065" r:id="rId44" name="Check Box 41">
              <controlPr defaultSize="0" print="0" autoFill="0" autoLine="0" autoPict="0">
                <anchor moveWithCells="1">
                  <from>
                    <xdr:col>11</xdr:col>
                    <xdr:colOff>88900</xdr:colOff>
                    <xdr:row>53</xdr:row>
                    <xdr:rowOff>12700</xdr:rowOff>
                  </from>
                  <to>
                    <xdr:col>18</xdr:col>
                    <xdr:colOff>31750</xdr:colOff>
                    <xdr:row>53</xdr:row>
                    <xdr:rowOff>165100</xdr:rowOff>
                  </to>
                </anchor>
              </controlPr>
            </control>
          </mc:Choice>
        </mc:AlternateContent>
        <mc:AlternateContent xmlns:mc="http://schemas.openxmlformats.org/markup-compatibility/2006">
          <mc:Choice Requires="x14">
            <control shapeId="1066" r:id="rId45" name="Check Box 42">
              <controlPr defaultSize="0" print="0" autoFill="0" autoLine="0" autoPict="0">
                <anchor moveWithCells="1">
                  <from>
                    <xdr:col>19</xdr:col>
                    <xdr:colOff>88900</xdr:colOff>
                    <xdr:row>52</xdr:row>
                    <xdr:rowOff>158750</xdr:rowOff>
                  </from>
                  <to>
                    <xdr:col>26</xdr:col>
                    <xdr:colOff>12700</xdr:colOff>
                    <xdr:row>53</xdr:row>
                    <xdr:rowOff>165100</xdr:rowOff>
                  </to>
                </anchor>
              </controlPr>
            </control>
          </mc:Choice>
        </mc:AlternateContent>
        <mc:AlternateContent xmlns:mc="http://schemas.openxmlformats.org/markup-compatibility/2006">
          <mc:Choice Requires="x14">
            <control shapeId="1067" r:id="rId46" name="Check Box 43">
              <controlPr defaultSize="0" print="0" autoFill="0" autoLine="0" autoPict="0">
                <anchor moveWithCells="1">
                  <from>
                    <xdr:col>27</xdr:col>
                    <xdr:colOff>88900</xdr:colOff>
                    <xdr:row>53</xdr:row>
                    <xdr:rowOff>12700</xdr:rowOff>
                  </from>
                  <to>
                    <xdr:col>31</xdr:col>
                    <xdr:colOff>114300</xdr:colOff>
                    <xdr:row>53</xdr:row>
                    <xdr:rowOff>165100</xdr:rowOff>
                  </to>
                </anchor>
              </controlPr>
            </control>
          </mc:Choice>
        </mc:AlternateContent>
        <mc:AlternateContent xmlns:mc="http://schemas.openxmlformats.org/markup-compatibility/2006">
          <mc:Choice Requires="x14">
            <control shapeId="1068" r:id="rId47" name="Check Box 44">
              <controlPr defaultSize="0" print="0" autoFill="0" autoLine="0" autoPict="0">
                <anchor moveWithCells="1">
                  <from>
                    <xdr:col>36</xdr:col>
                    <xdr:colOff>95250</xdr:colOff>
                    <xdr:row>53</xdr:row>
                    <xdr:rowOff>12700</xdr:rowOff>
                  </from>
                  <to>
                    <xdr:col>41</xdr:col>
                    <xdr:colOff>69850</xdr:colOff>
                    <xdr:row>54</xdr:row>
                    <xdr:rowOff>12700</xdr:rowOff>
                  </to>
                </anchor>
              </controlPr>
            </control>
          </mc:Choice>
        </mc:AlternateContent>
        <mc:AlternateContent xmlns:mc="http://schemas.openxmlformats.org/markup-compatibility/2006">
          <mc:Choice Requires="x14">
            <control shapeId="1069" r:id="rId48" name="Check Box 45">
              <controlPr defaultSize="0" print="0" autoFill="0" autoLine="0" autoPict="0">
                <anchor moveWithCells="1">
                  <from>
                    <xdr:col>44</xdr:col>
                    <xdr:colOff>95250</xdr:colOff>
                    <xdr:row>53</xdr:row>
                    <xdr:rowOff>12700</xdr:rowOff>
                  </from>
                  <to>
                    <xdr:col>52</xdr:col>
                    <xdr:colOff>69850</xdr:colOff>
                    <xdr:row>54</xdr:row>
                    <xdr:rowOff>12700</xdr:rowOff>
                  </to>
                </anchor>
              </controlPr>
            </control>
          </mc:Choice>
        </mc:AlternateContent>
        <mc:AlternateContent xmlns:mc="http://schemas.openxmlformats.org/markup-compatibility/2006">
          <mc:Choice Requires="x14">
            <control shapeId="1070" r:id="rId49" name="Check Box 46">
              <controlPr defaultSize="0" print="0" autoFill="0" autoLine="0" autoPict="0">
                <anchor moveWithCells="1">
                  <from>
                    <xdr:col>11</xdr:col>
                    <xdr:colOff>88900</xdr:colOff>
                    <xdr:row>54</xdr:row>
                    <xdr:rowOff>12700</xdr:rowOff>
                  </from>
                  <to>
                    <xdr:col>19</xdr:col>
                    <xdr:colOff>38100</xdr:colOff>
                    <xdr:row>55</xdr:row>
                    <xdr:rowOff>12700</xdr:rowOff>
                  </to>
                </anchor>
              </controlPr>
            </control>
          </mc:Choice>
        </mc:AlternateContent>
        <mc:AlternateContent xmlns:mc="http://schemas.openxmlformats.org/markup-compatibility/2006">
          <mc:Choice Requires="x14">
            <control shapeId="1071" r:id="rId50" name="Check Box 47">
              <controlPr defaultSize="0" print="0" autoFill="0" autoLine="0" autoPict="0">
                <anchor moveWithCells="1">
                  <from>
                    <xdr:col>19</xdr:col>
                    <xdr:colOff>82550</xdr:colOff>
                    <xdr:row>54</xdr:row>
                    <xdr:rowOff>0</xdr:rowOff>
                  </from>
                  <to>
                    <xdr:col>25</xdr:col>
                    <xdr:colOff>31750</xdr:colOff>
                    <xdr:row>55</xdr:row>
                    <xdr:rowOff>0</xdr:rowOff>
                  </to>
                </anchor>
              </controlPr>
            </control>
          </mc:Choice>
        </mc:AlternateContent>
        <mc:AlternateContent xmlns:mc="http://schemas.openxmlformats.org/markup-compatibility/2006">
          <mc:Choice Requires="x14">
            <control shapeId="1072" r:id="rId51" name="Check Box 48">
              <controlPr defaultSize="0" print="0" autoFill="0" autoLine="0" autoPict="0">
                <anchor moveWithCells="1">
                  <from>
                    <xdr:col>11</xdr:col>
                    <xdr:colOff>88900</xdr:colOff>
                    <xdr:row>56</xdr:row>
                    <xdr:rowOff>12700</xdr:rowOff>
                  </from>
                  <to>
                    <xdr:col>17</xdr:col>
                    <xdr:colOff>31750</xdr:colOff>
                    <xdr:row>56</xdr:row>
                    <xdr:rowOff>165100</xdr:rowOff>
                  </to>
                </anchor>
              </controlPr>
            </control>
          </mc:Choice>
        </mc:AlternateContent>
        <mc:AlternateContent xmlns:mc="http://schemas.openxmlformats.org/markup-compatibility/2006">
          <mc:Choice Requires="x14">
            <control shapeId="1073" r:id="rId52" name="Check Box 49">
              <controlPr defaultSize="0" print="0" autoFill="0" autoLine="0" autoPict="0">
                <anchor moveWithCells="1">
                  <from>
                    <xdr:col>19</xdr:col>
                    <xdr:colOff>88900</xdr:colOff>
                    <xdr:row>56</xdr:row>
                    <xdr:rowOff>0</xdr:rowOff>
                  </from>
                  <to>
                    <xdr:col>27</xdr:col>
                    <xdr:colOff>25400</xdr:colOff>
                    <xdr:row>56</xdr:row>
                    <xdr:rowOff>165100</xdr:rowOff>
                  </to>
                </anchor>
              </controlPr>
            </control>
          </mc:Choice>
        </mc:AlternateContent>
        <mc:AlternateContent xmlns:mc="http://schemas.openxmlformats.org/markup-compatibility/2006">
          <mc:Choice Requires="x14">
            <control shapeId="1074" r:id="rId53" name="Check Box 50">
              <controlPr defaultSize="0" print="0" autoFill="0" autoLine="0" autoPict="0">
                <anchor moveWithCells="1">
                  <from>
                    <xdr:col>27</xdr:col>
                    <xdr:colOff>95250</xdr:colOff>
                    <xdr:row>56</xdr:row>
                    <xdr:rowOff>19050</xdr:rowOff>
                  </from>
                  <to>
                    <xdr:col>32</xdr:col>
                    <xdr:colOff>25400</xdr:colOff>
                    <xdr:row>56</xdr:row>
                    <xdr:rowOff>165100</xdr:rowOff>
                  </to>
                </anchor>
              </controlPr>
            </control>
          </mc:Choice>
        </mc:AlternateContent>
        <mc:AlternateContent xmlns:mc="http://schemas.openxmlformats.org/markup-compatibility/2006">
          <mc:Choice Requires="x14">
            <control shapeId="1075" r:id="rId54" name="Check Box 51">
              <controlPr defaultSize="0" print="0" autoFill="0" autoLine="0" autoPict="0">
                <anchor moveWithCells="1">
                  <from>
                    <xdr:col>36</xdr:col>
                    <xdr:colOff>95250</xdr:colOff>
                    <xdr:row>56</xdr:row>
                    <xdr:rowOff>12700</xdr:rowOff>
                  </from>
                  <to>
                    <xdr:col>41</xdr:col>
                    <xdr:colOff>69850</xdr:colOff>
                    <xdr:row>57</xdr:row>
                    <xdr:rowOff>12700</xdr:rowOff>
                  </to>
                </anchor>
              </controlPr>
            </control>
          </mc:Choice>
        </mc:AlternateContent>
        <mc:AlternateContent xmlns:mc="http://schemas.openxmlformats.org/markup-compatibility/2006">
          <mc:Choice Requires="x14">
            <control shapeId="1076" r:id="rId55" name="Check Box 52">
              <controlPr defaultSize="0" print="0" autoFill="0" autoLine="0" autoPict="0">
                <anchor moveWithCells="1">
                  <from>
                    <xdr:col>11</xdr:col>
                    <xdr:colOff>88900</xdr:colOff>
                    <xdr:row>58</xdr:row>
                    <xdr:rowOff>12700</xdr:rowOff>
                  </from>
                  <to>
                    <xdr:col>16</xdr:col>
                    <xdr:colOff>25400</xdr:colOff>
                    <xdr:row>59</xdr:row>
                    <xdr:rowOff>12700</xdr:rowOff>
                  </to>
                </anchor>
              </controlPr>
            </control>
          </mc:Choice>
        </mc:AlternateContent>
        <mc:AlternateContent xmlns:mc="http://schemas.openxmlformats.org/markup-compatibility/2006">
          <mc:Choice Requires="x14">
            <control shapeId="1077" r:id="rId56" name="Check Box 53">
              <controlPr defaultSize="0" print="0" autoFill="0" autoLine="0" autoPict="0">
                <anchor moveWithCells="1">
                  <from>
                    <xdr:col>19</xdr:col>
                    <xdr:colOff>88900</xdr:colOff>
                    <xdr:row>58</xdr:row>
                    <xdr:rowOff>31750</xdr:rowOff>
                  </from>
                  <to>
                    <xdr:col>24</xdr:col>
                    <xdr:colOff>0</xdr:colOff>
                    <xdr:row>59</xdr:row>
                    <xdr:rowOff>25400</xdr:rowOff>
                  </to>
                </anchor>
              </controlPr>
            </control>
          </mc:Choice>
        </mc:AlternateContent>
        <mc:AlternateContent xmlns:mc="http://schemas.openxmlformats.org/markup-compatibility/2006">
          <mc:Choice Requires="x14">
            <control shapeId="1078" r:id="rId57" name="Check Box 54">
              <controlPr defaultSize="0" print="0" autoFill="0" autoLine="0" autoPict="0">
                <anchor moveWithCells="1">
                  <from>
                    <xdr:col>27</xdr:col>
                    <xdr:colOff>88900</xdr:colOff>
                    <xdr:row>58</xdr:row>
                    <xdr:rowOff>0</xdr:rowOff>
                  </from>
                  <to>
                    <xdr:col>32</xdr:col>
                    <xdr:colOff>25400</xdr:colOff>
                    <xdr:row>59</xdr:row>
                    <xdr:rowOff>0</xdr:rowOff>
                  </to>
                </anchor>
              </controlPr>
            </control>
          </mc:Choice>
        </mc:AlternateContent>
        <mc:AlternateContent xmlns:mc="http://schemas.openxmlformats.org/markup-compatibility/2006">
          <mc:Choice Requires="x14">
            <control shapeId="1079" r:id="rId58" name="Check Box 55">
              <controlPr defaultSize="0" print="0" autoFill="0" autoLine="0" autoPict="0">
                <anchor moveWithCells="1">
                  <from>
                    <xdr:col>36</xdr:col>
                    <xdr:colOff>95250</xdr:colOff>
                    <xdr:row>58</xdr:row>
                    <xdr:rowOff>6350</xdr:rowOff>
                  </from>
                  <to>
                    <xdr:col>41</xdr:col>
                    <xdr:colOff>57150</xdr:colOff>
                    <xdr:row>59</xdr:row>
                    <xdr:rowOff>12700</xdr:rowOff>
                  </to>
                </anchor>
              </controlPr>
            </control>
          </mc:Choice>
        </mc:AlternateContent>
        <mc:AlternateContent xmlns:mc="http://schemas.openxmlformats.org/markup-compatibility/2006">
          <mc:Choice Requires="x14">
            <control shapeId="1080" r:id="rId59" name="Check Box 56">
              <controlPr defaultSize="0" print="0" autoFill="0" autoLine="0" autoPict="0">
                <anchor moveWithCells="1">
                  <from>
                    <xdr:col>11</xdr:col>
                    <xdr:colOff>88900</xdr:colOff>
                    <xdr:row>60</xdr:row>
                    <xdr:rowOff>12700</xdr:rowOff>
                  </from>
                  <to>
                    <xdr:col>19</xdr:col>
                    <xdr:colOff>38100</xdr:colOff>
                    <xdr:row>61</xdr:row>
                    <xdr:rowOff>0</xdr:rowOff>
                  </to>
                </anchor>
              </controlPr>
            </control>
          </mc:Choice>
        </mc:AlternateContent>
        <mc:AlternateContent xmlns:mc="http://schemas.openxmlformats.org/markup-compatibility/2006">
          <mc:Choice Requires="x14">
            <control shapeId="1081" r:id="rId60" name="Check Box 57">
              <controlPr defaultSize="0" print="0" autoFill="0" autoLine="0" autoPict="0">
                <anchor moveWithCells="1">
                  <from>
                    <xdr:col>19</xdr:col>
                    <xdr:colOff>88900</xdr:colOff>
                    <xdr:row>60</xdr:row>
                    <xdr:rowOff>31750</xdr:rowOff>
                  </from>
                  <to>
                    <xdr:col>26</xdr:col>
                    <xdr:colOff>12700</xdr:colOff>
                    <xdr:row>61</xdr:row>
                    <xdr:rowOff>0</xdr:rowOff>
                  </to>
                </anchor>
              </controlPr>
            </control>
          </mc:Choice>
        </mc:AlternateContent>
        <mc:AlternateContent xmlns:mc="http://schemas.openxmlformats.org/markup-compatibility/2006">
          <mc:Choice Requires="x14">
            <control shapeId="1082" r:id="rId61" name="Check Box 58">
              <controlPr defaultSize="0" print="0" autoFill="0" autoLine="0" autoPict="0">
                <anchor moveWithCells="1">
                  <from>
                    <xdr:col>27</xdr:col>
                    <xdr:colOff>88900</xdr:colOff>
                    <xdr:row>60</xdr:row>
                    <xdr:rowOff>0</xdr:rowOff>
                  </from>
                  <to>
                    <xdr:col>34</xdr:col>
                    <xdr:colOff>12700</xdr:colOff>
                    <xdr:row>61</xdr:row>
                    <xdr:rowOff>0</xdr:rowOff>
                  </to>
                </anchor>
              </controlPr>
            </control>
          </mc:Choice>
        </mc:AlternateContent>
        <mc:AlternateContent xmlns:mc="http://schemas.openxmlformats.org/markup-compatibility/2006">
          <mc:Choice Requires="x14">
            <control shapeId="1083" r:id="rId62" name="Check Box 59">
              <controlPr defaultSize="0" print="0" autoFill="0" autoLine="0" autoPict="0">
                <anchor moveWithCells="1">
                  <from>
                    <xdr:col>11</xdr:col>
                    <xdr:colOff>88900</xdr:colOff>
                    <xdr:row>61</xdr:row>
                    <xdr:rowOff>19050</xdr:rowOff>
                  </from>
                  <to>
                    <xdr:col>17</xdr:col>
                    <xdr:colOff>31750</xdr:colOff>
                    <xdr:row>62</xdr:row>
                    <xdr:rowOff>25400</xdr:rowOff>
                  </to>
                </anchor>
              </controlPr>
            </control>
          </mc:Choice>
        </mc:AlternateContent>
        <mc:AlternateContent xmlns:mc="http://schemas.openxmlformats.org/markup-compatibility/2006">
          <mc:Choice Requires="x14">
            <control shapeId="1084" r:id="rId63" name="Check Box 60">
              <controlPr defaultSize="0" print="0" autoFill="0" autoLine="0" autoPict="0">
                <anchor moveWithCells="1">
                  <from>
                    <xdr:col>11</xdr:col>
                    <xdr:colOff>88900</xdr:colOff>
                    <xdr:row>63</xdr:row>
                    <xdr:rowOff>12700</xdr:rowOff>
                  </from>
                  <to>
                    <xdr:col>16</xdr:col>
                    <xdr:colOff>25400</xdr:colOff>
                    <xdr:row>64</xdr:row>
                    <xdr:rowOff>12700</xdr:rowOff>
                  </to>
                </anchor>
              </controlPr>
            </control>
          </mc:Choice>
        </mc:AlternateContent>
        <mc:AlternateContent xmlns:mc="http://schemas.openxmlformats.org/markup-compatibility/2006">
          <mc:Choice Requires="x14">
            <control shapeId="1085" r:id="rId64" name="Check Box 61">
              <controlPr defaultSize="0" print="0" autoFill="0" autoLine="0" autoPict="0">
                <anchor moveWithCells="1">
                  <from>
                    <xdr:col>19</xdr:col>
                    <xdr:colOff>88900</xdr:colOff>
                    <xdr:row>63</xdr:row>
                    <xdr:rowOff>31750</xdr:rowOff>
                  </from>
                  <to>
                    <xdr:col>24</xdr:col>
                    <xdr:colOff>0</xdr:colOff>
                    <xdr:row>64</xdr:row>
                    <xdr:rowOff>25400</xdr:rowOff>
                  </to>
                </anchor>
              </controlPr>
            </control>
          </mc:Choice>
        </mc:AlternateContent>
        <mc:AlternateContent xmlns:mc="http://schemas.openxmlformats.org/markup-compatibility/2006">
          <mc:Choice Requires="x14">
            <control shapeId="1086" r:id="rId65" name="Check Box 62">
              <controlPr defaultSize="0" print="0" autoFill="0" autoLine="0" autoPict="0">
                <anchor moveWithCells="1">
                  <from>
                    <xdr:col>27</xdr:col>
                    <xdr:colOff>88900</xdr:colOff>
                    <xdr:row>63</xdr:row>
                    <xdr:rowOff>0</xdr:rowOff>
                  </from>
                  <to>
                    <xdr:col>32</xdr:col>
                    <xdr:colOff>25400</xdr:colOff>
                    <xdr:row>64</xdr:row>
                    <xdr:rowOff>0</xdr:rowOff>
                  </to>
                </anchor>
              </controlPr>
            </control>
          </mc:Choice>
        </mc:AlternateContent>
        <mc:AlternateContent xmlns:mc="http://schemas.openxmlformats.org/markup-compatibility/2006">
          <mc:Choice Requires="x14">
            <control shapeId="1087" r:id="rId66" name="Check Box 63">
              <controlPr defaultSize="0" print="0" autoFill="0" autoLine="0" autoPict="0">
                <anchor moveWithCells="1">
                  <from>
                    <xdr:col>36</xdr:col>
                    <xdr:colOff>95250</xdr:colOff>
                    <xdr:row>63</xdr:row>
                    <xdr:rowOff>6350</xdr:rowOff>
                  </from>
                  <to>
                    <xdr:col>41</xdr:col>
                    <xdr:colOff>57150</xdr:colOff>
                    <xdr:row>64</xdr:row>
                    <xdr:rowOff>12700</xdr:rowOff>
                  </to>
                </anchor>
              </controlPr>
            </control>
          </mc:Choice>
        </mc:AlternateContent>
        <mc:AlternateContent xmlns:mc="http://schemas.openxmlformats.org/markup-compatibility/2006">
          <mc:Choice Requires="x14">
            <control shapeId="1088" r:id="rId67" name="Check Box 64">
              <controlPr defaultSize="0" print="0" autoFill="0" autoLine="0" autoPict="0">
                <anchor moveWithCells="1">
                  <from>
                    <xdr:col>66</xdr:col>
                    <xdr:colOff>88900</xdr:colOff>
                    <xdr:row>1</xdr:row>
                    <xdr:rowOff>12700</xdr:rowOff>
                  </from>
                  <to>
                    <xdr:col>74</xdr:col>
                    <xdr:colOff>114300</xdr:colOff>
                    <xdr:row>2</xdr:row>
                    <xdr:rowOff>0</xdr:rowOff>
                  </to>
                </anchor>
              </controlPr>
            </control>
          </mc:Choice>
        </mc:AlternateContent>
        <mc:AlternateContent xmlns:mc="http://schemas.openxmlformats.org/markup-compatibility/2006">
          <mc:Choice Requires="x14">
            <control shapeId="1089" r:id="rId68" name="Check Box 65">
              <controlPr defaultSize="0" print="0" autoFill="0" autoLine="0" autoPict="0">
                <anchor moveWithCells="1">
                  <from>
                    <xdr:col>66</xdr:col>
                    <xdr:colOff>82550</xdr:colOff>
                    <xdr:row>2</xdr:row>
                    <xdr:rowOff>19050</xdr:rowOff>
                  </from>
                  <to>
                    <xdr:col>79</xdr:col>
                    <xdr:colOff>12700</xdr:colOff>
                    <xdr:row>3</xdr:row>
                    <xdr:rowOff>0</xdr:rowOff>
                  </to>
                </anchor>
              </controlPr>
            </control>
          </mc:Choice>
        </mc:AlternateContent>
        <mc:AlternateContent xmlns:mc="http://schemas.openxmlformats.org/markup-compatibility/2006">
          <mc:Choice Requires="x14">
            <control shapeId="1090" r:id="rId69" name="Check Box 66">
              <controlPr defaultSize="0" print="0" autoFill="0" autoLine="0" autoPict="0">
                <anchor moveWithCells="1">
                  <from>
                    <xdr:col>66</xdr:col>
                    <xdr:colOff>82550</xdr:colOff>
                    <xdr:row>3</xdr:row>
                    <xdr:rowOff>19050</xdr:rowOff>
                  </from>
                  <to>
                    <xdr:col>74</xdr:col>
                    <xdr:colOff>12700</xdr:colOff>
                    <xdr:row>4</xdr:row>
                    <xdr:rowOff>25400</xdr:rowOff>
                  </to>
                </anchor>
              </controlPr>
            </control>
          </mc:Choice>
        </mc:AlternateContent>
        <mc:AlternateContent xmlns:mc="http://schemas.openxmlformats.org/markup-compatibility/2006">
          <mc:Choice Requires="x14">
            <control shapeId="1091" r:id="rId70" name="Check Box 67">
              <controlPr defaultSize="0" print="0" autoFill="0" autoLine="0" autoPict="0">
                <anchor moveWithCells="1">
                  <from>
                    <xdr:col>79</xdr:col>
                    <xdr:colOff>88900</xdr:colOff>
                    <xdr:row>1</xdr:row>
                    <xdr:rowOff>12700</xdr:rowOff>
                  </from>
                  <to>
                    <xdr:col>87</xdr:col>
                    <xdr:colOff>114300</xdr:colOff>
                    <xdr:row>2</xdr:row>
                    <xdr:rowOff>0</xdr:rowOff>
                  </to>
                </anchor>
              </controlPr>
            </control>
          </mc:Choice>
        </mc:AlternateContent>
        <mc:AlternateContent xmlns:mc="http://schemas.openxmlformats.org/markup-compatibility/2006">
          <mc:Choice Requires="x14">
            <control shapeId="1092" r:id="rId71" name="Check Box 68">
              <controlPr defaultSize="0" print="0" autoFill="0" autoLine="0" autoPict="0">
                <anchor moveWithCells="1">
                  <from>
                    <xdr:col>79</xdr:col>
                    <xdr:colOff>88900</xdr:colOff>
                    <xdr:row>2</xdr:row>
                    <xdr:rowOff>25400</xdr:rowOff>
                  </from>
                  <to>
                    <xdr:col>86</xdr:col>
                    <xdr:colOff>101600</xdr:colOff>
                    <xdr:row>2</xdr:row>
                    <xdr:rowOff>165100</xdr:rowOff>
                  </to>
                </anchor>
              </controlPr>
            </control>
          </mc:Choice>
        </mc:AlternateContent>
        <mc:AlternateContent xmlns:mc="http://schemas.openxmlformats.org/markup-compatibility/2006">
          <mc:Choice Requires="x14">
            <control shapeId="1093" r:id="rId72" name="Check Box 69">
              <controlPr defaultSize="0" print="0" autoFill="0" autoLine="0" autoPict="0">
                <anchor moveWithCells="1">
                  <from>
                    <xdr:col>79</xdr:col>
                    <xdr:colOff>82550</xdr:colOff>
                    <xdr:row>3</xdr:row>
                    <xdr:rowOff>19050</xdr:rowOff>
                  </from>
                  <to>
                    <xdr:col>87</xdr:col>
                    <xdr:colOff>12700</xdr:colOff>
                    <xdr:row>4</xdr:row>
                    <xdr:rowOff>25400</xdr:rowOff>
                  </to>
                </anchor>
              </controlPr>
            </control>
          </mc:Choice>
        </mc:AlternateContent>
        <mc:AlternateContent xmlns:mc="http://schemas.openxmlformats.org/markup-compatibility/2006">
          <mc:Choice Requires="x14">
            <control shapeId="1094" r:id="rId73" name="Check Box 70">
              <controlPr defaultSize="0" print="0" autoFill="0" autoLine="0" autoPict="0">
                <anchor moveWithCells="1">
                  <from>
                    <xdr:col>90</xdr:col>
                    <xdr:colOff>88900</xdr:colOff>
                    <xdr:row>1</xdr:row>
                    <xdr:rowOff>12700</xdr:rowOff>
                  </from>
                  <to>
                    <xdr:col>97</xdr:col>
                    <xdr:colOff>31750</xdr:colOff>
                    <xdr:row>2</xdr:row>
                    <xdr:rowOff>0</xdr:rowOff>
                  </to>
                </anchor>
              </controlPr>
            </control>
          </mc:Choice>
        </mc:AlternateContent>
        <mc:AlternateContent xmlns:mc="http://schemas.openxmlformats.org/markup-compatibility/2006">
          <mc:Choice Requires="x14">
            <control shapeId="1095" r:id="rId74" name="Check Box 71">
              <controlPr defaultSize="0" print="0" autoFill="0" autoLine="0" autoPict="0">
                <anchor moveWithCells="1">
                  <from>
                    <xdr:col>90</xdr:col>
                    <xdr:colOff>88900</xdr:colOff>
                    <xdr:row>2</xdr:row>
                    <xdr:rowOff>25400</xdr:rowOff>
                  </from>
                  <to>
                    <xdr:col>96</xdr:col>
                    <xdr:colOff>0</xdr:colOff>
                    <xdr:row>2</xdr:row>
                    <xdr:rowOff>165100</xdr:rowOff>
                  </to>
                </anchor>
              </controlPr>
            </control>
          </mc:Choice>
        </mc:AlternateContent>
        <mc:AlternateContent xmlns:mc="http://schemas.openxmlformats.org/markup-compatibility/2006">
          <mc:Choice Requires="x14">
            <control shapeId="1096" r:id="rId75" name="Check Box 72">
              <controlPr defaultSize="0" print="0" autoFill="0" autoLine="0" autoPict="0">
                <anchor moveWithCells="1">
                  <from>
                    <xdr:col>90</xdr:col>
                    <xdr:colOff>82550</xdr:colOff>
                    <xdr:row>3</xdr:row>
                    <xdr:rowOff>6350</xdr:rowOff>
                  </from>
                  <to>
                    <xdr:col>95</xdr:col>
                    <xdr:colOff>101600</xdr:colOff>
                    <xdr:row>4</xdr:row>
                    <xdr:rowOff>31750</xdr:rowOff>
                  </to>
                </anchor>
              </controlPr>
            </control>
          </mc:Choice>
        </mc:AlternateContent>
        <mc:AlternateContent xmlns:mc="http://schemas.openxmlformats.org/markup-compatibility/2006">
          <mc:Choice Requires="x14">
            <control shapeId="1097" r:id="rId76" name="Check Box 73">
              <controlPr defaultSize="0" print="0" autoFill="0" autoLine="0" autoPict="0">
                <anchor moveWithCells="1">
                  <from>
                    <xdr:col>99</xdr:col>
                    <xdr:colOff>76200</xdr:colOff>
                    <xdr:row>2</xdr:row>
                    <xdr:rowOff>25400</xdr:rowOff>
                  </from>
                  <to>
                    <xdr:col>107</xdr:col>
                    <xdr:colOff>0</xdr:colOff>
                    <xdr:row>2</xdr:row>
                    <xdr:rowOff>152400</xdr:rowOff>
                  </to>
                </anchor>
              </controlPr>
            </control>
          </mc:Choice>
        </mc:AlternateContent>
        <mc:AlternateContent xmlns:mc="http://schemas.openxmlformats.org/markup-compatibility/2006">
          <mc:Choice Requires="x14">
            <control shapeId="1098" r:id="rId77" name="Check Box 74">
              <controlPr defaultSize="0" print="0" autoFill="0" autoLine="0" autoPict="0">
                <anchor moveWithCells="1">
                  <from>
                    <xdr:col>64</xdr:col>
                    <xdr:colOff>31750</xdr:colOff>
                    <xdr:row>52</xdr:row>
                    <xdr:rowOff>88900</xdr:rowOff>
                  </from>
                  <to>
                    <xdr:col>93</xdr:col>
                    <xdr:colOff>101600</xdr:colOff>
                    <xdr:row>53</xdr:row>
                    <xdr:rowOff>95250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21</xdr:col>
                    <xdr:colOff>88900</xdr:colOff>
                    <xdr:row>122</xdr:row>
                    <xdr:rowOff>114300</xdr:rowOff>
                  </from>
                  <to>
                    <xdr:col>23</xdr:col>
                    <xdr:colOff>76200</xdr:colOff>
                    <xdr:row>124</xdr:row>
                    <xdr:rowOff>6350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25</xdr:col>
                    <xdr:colOff>88900</xdr:colOff>
                    <xdr:row>122</xdr:row>
                    <xdr:rowOff>114300</xdr:rowOff>
                  </from>
                  <to>
                    <xdr:col>27</xdr:col>
                    <xdr:colOff>76200</xdr:colOff>
                    <xdr:row>124</xdr:row>
                    <xdr:rowOff>6350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30</xdr:col>
                    <xdr:colOff>88900</xdr:colOff>
                    <xdr:row>122</xdr:row>
                    <xdr:rowOff>114300</xdr:rowOff>
                  </from>
                  <to>
                    <xdr:col>32</xdr:col>
                    <xdr:colOff>76200</xdr:colOff>
                    <xdr:row>124</xdr:row>
                    <xdr:rowOff>6350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26</xdr:col>
                    <xdr:colOff>88900</xdr:colOff>
                    <xdr:row>122</xdr:row>
                    <xdr:rowOff>107950</xdr:rowOff>
                  </from>
                  <to>
                    <xdr:col>28</xdr:col>
                    <xdr:colOff>76200</xdr:colOff>
                    <xdr:row>123</xdr:row>
                    <xdr:rowOff>158750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26</xdr:col>
                    <xdr:colOff>88900</xdr:colOff>
                    <xdr:row>122</xdr:row>
                    <xdr:rowOff>114300</xdr:rowOff>
                  </from>
                  <to>
                    <xdr:col>28</xdr:col>
                    <xdr:colOff>76200</xdr:colOff>
                    <xdr:row>124</xdr:row>
                    <xdr:rowOff>6350</xdr:rowOff>
                  </to>
                </anchor>
              </controlPr>
            </control>
          </mc:Choice>
        </mc:AlternateContent>
        <mc:AlternateContent xmlns:mc="http://schemas.openxmlformats.org/markup-compatibility/2006">
          <mc:Choice Requires="x14">
            <control shapeId="1104" r:id="rId83" name="Check Box 80">
              <controlPr defaultSize="0" print="0" autoFill="0" autoLine="0" autoPict="0">
                <anchor moveWithCells="1">
                  <from>
                    <xdr:col>83</xdr:col>
                    <xdr:colOff>88900</xdr:colOff>
                    <xdr:row>28</xdr:row>
                    <xdr:rowOff>6350</xdr:rowOff>
                  </from>
                  <to>
                    <xdr:col>86</xdr:col>
                    <xdr:colOff>101600</xdr:colOff>
                    <xdr:row>28</xdr:row>
                    <xdr:rowOff>152400</xdr:rowOff>
                  </to>
                </anchor>
              </controlPr>
            </control>
          </mc:Choice>
        </mc:AlternateContent>
        <mc:AlternateContent xmlns:mc="http://schemas.openxmlformats.org/markup-compatibility/2006">
          <mc:Choice Requires="x14">
            <control shapeId="1105" r:id="rId84" name="Check Box 81">
              <controlPr defaultSize="0" print="0" autoFill="0" autoLine="0" autoPict="0">
                <anchor moveWithCells="1">
                  <from>
                    <xdr:col>83</xdr:col>
                    <xdr:colOff>88900</xdr:colOff>
                    <xdr:row>29</xdr:row>
                    <xdr:rowOff>6350</xdr:rowOff>
                  </from>
                  <to>
                    <xdr:col>86</xdr:col>
                    <xdr:colOff>101600</xdr:colOff>
                    <xdr:row>29</xdr:row>
                    <xdr:rowOff>152400</xdr:rowOff>
                  </to>
                </anchor>
              </controlPr>
            </control>
          </mc:Choice>
        </mc:AlternateContent>
        <mc:AlternateContent xmlns:mc="http://schemas.openxmlformats.org/markup-compatibility/2006">
          <mc:Choice Requires="x14">
            <control shapeId="1106" r:id="rId85" name="Check Box 82">
              <controlPr defaultSize="0" print="0" autoFill="0" autoLine="0" autoPict="0">
                <anchor moveWithCells="1">
                  <from>
                    <xdr:col>83</xdr:col>
                    <xdr:colOff>88900</xdr:colOff>
                    <xdr:row>30</xdr:row>
                    <xdr:rowOff>6350</xdr:rowOff>
                  </from>
                  <to>
                    <xdr:col>86</xdr:col>
                    <xdr:colOff>101600</xdr:colOff>
                    <xdr:row>30</xdr:row>
                    <xdr:rowOff>133350</xdr:rowOff>
                  </to>
                </anchor>
              </controlPr>
            </control>
          </mc:Choice>
        </mc:AlternateContent>
        <mc:AlternateContent xmlns:mc="http://schemas.openxmlformats.org/markup-compatibility/2006">
          <mc:Choice Requires="x14">
            <control shapeId="1107" r:id="rId86" name="Check Box 83">
              <controlPr defaultSize="0" print="0" autoFill="0" autoLine="0" autoPict="0">
                <anchor moveWithCells="1">
                  <from>
                    <xdr:col>83</xdr:col>
                    <xdr:colOff>88900</xdr:colOff>
                    <xdr:row>31</xdr:row>
                    <xdr:rowOff>25400</xdr:rowOff>
                  </from>
                  <to>
                    <xdr:col>86</xdr:col>
                    <xdr:colOff>101600</xdr:colOff>
                    <xdr:row>31</xdr:row>
                    <xdr:rowOff>152400</xdr:rowOff>
                  </to>
                </anchor>
              </controlPr>
            </control>
          </mc:Choice>
        </mc:AlternateContent>
        <mc:AlternateContent xmlns:mc="http://schemas.openxmlformats.org/markup-compatibility/2006">
          <mc:Choice Requires="x14">
            <control shapeId="1108" r:id="rId87" name="Check Box 84">
              <controlPr defaultSize="0" print="0" autoFill="0" autoLine="0" autoPict="0">
                <anchor moveWithCells="1">
                  <from>
                    <xdr:col>64</xdr:col>
                    <xdr:colOff>76200</xdr:colOff>
                    <xdr:row>35</xdr:row>
                    <xdr:rowOff>165100</xdr:rowOff>
                  </from>
                  <to>
                    <xdr:col>69</xdr:col>
                    <xdr:colOff>88900</xdr:colOff>
                    <xdr:row>37</xdr:row>
                    <xdr:rowOff>0</xdr:rowOff>
                  </to>
                </anchor>
              </controlPr>
            </control>
          </mc:Choice>
        </mc:AlternateContent>
        <mc:AlternateContent xmlns:mc="http://schemas.openxmlformats.org/markup-compatibility/2006">
          <mc:Choice Requires="x14">
            <control shapeId="1109" r:id="rId88" name="Check Box 85">
              <controlPr defaultSize="0" print="0" autoFill="0" autoLine="0" autoPict="0">
                <anchor moveWithCells="1">
                  <from>
                    <xdr:col>72</xdr:col>
                    <xdr:colOff>76200</xdr:colOff>
                    <xdr:row>36</xdr:row>
                    <xdr:rowOff>0</xdr:rowOff>
                  </from>
                  <to>
                    <xdr:col>76</xdr:col>
                    <xdr:colOff>101600</xdr:colOff>
                    <xdr:row>36</xdr:row>
                    <xdr:rowOff>165100</xdr:rowOff>
                  </to>
                </anchor>
              </controlPr>
            </control>
          </mc:Choice>
        </mc:AlternateContent>
        <mc:AlternateContent xmlns:mc="http://schemas.openxmlformats.org/markup-compatibility/2006">
          <mc:Choice Requires="x14">
            <control shapeId="1110" r:id="rId89" name="Check Box 86">
              <controlPr defaultSize="0" print="0" autoFill="0" autoLine="0" autoPict="0">
                <anchor moveWithCells="1">
                  <from>
                    <xdr:col>81</xdr:col>
                    <xdr:colOff>76200</xdr:colOff>
                    <xdr:row>36</xdr:row>
                    <xdr:rowOff>6350</xdr:rowOff>
                  </from>
                  <to>
                    <xdr:col>85</xdr:col>
                    <xdr:colOff>25400</xdr:colOff>
                    <xdr:row>36</xdr:row>
                    <xdr:rowOff>139700</xdr:rowOff>
                  </to>
                </anchor>
              </controlPr>
            </control>
          </mc:Choice>
        </mc:AlternateContent>
        <mc:AlternateContent xmlns:mc="http://schemas.openxmlformats.org/markup-compatibility/2006">
          <mc:Choice Requires="x14">
            <control shapeId="1111" r:id="rId90" name="Check Box 87">
              <controlPr defaultSize="0" print="0" autoFill="0" autoLine="0" autoPict="0">
                <anchor moveWithCells="1">
                  <from>
                    <xdr:col>86</xdr:col>
                    <xdr:colOff>76200</xdr:colOff>
                    <xdr:row>36</xdr:row>
                    <xdr:rowOff>12700</xdr:rowOff>
                  </from>
                  <to>
                    <xdr:col>90</xdr:col>
                    <xdr:colOff>101600</xdr:colOff>
                    <xdr:row>36</xdr:row>
                    <xdr:rowOff>152400</xdr:rowOff>
                  </to>
                </anchor>
              </controlPr>
            </control>
          </mc:Choice>
        </mc:AlternateContent>
        <mc:AlternateContent xmlns:mc="http://schemas.openxmlformats.org/markup-compatibility/2006">
          <mc:Choice Requires="x14">
            <control shapeId="1112" r:id="rId91" name="Check Box 88">
              <controlPr defaultSize="0" print="0" autoFill="0" autoLine="0" autoPict="0">
                <anchor moveWithCells="1">
                  <from>
                    <xdr:col>93</xdr:col>
                    <xdr:colOff>76200</xdr:colOff>
                    <xdr:row>36</xdr:row>
                    <xdr:rowOff>6350</xdr:rowOff>
                  </from>
                  <to>
                    <xdr:col>98</xdr:col>
                    <xdr:colOff>101600</xdr:colOff>
                    <xdr:row>37</xdr:row>
                    <xdr:rowOff>12700</xdr:rowOff>
                  </to>
                </anchor>
              </controlPr>
            </control>
          </mc:Choice>
        </mc:AlternateContent>
        <mc:AlternateContent xmlns:mc="http://schemas.openxmlformats.org/markup-compatibility/2006">
          <mc:Choice Requires="x14">
            <control shapeId="1113" r:id="rId92" name="Check Box 89">
              <controlPr defaultSize="0" print="0" autoFill="0" autoLine="0" autoPict="0">
                <anchor moveWithCells="1">
                  <from>
                    <xdr:col>64</xdr:col>
                    <xdr:colOff>76200</xdr:colOff>
                    <xdr:row>37</xdr:row>
                    <xdr:rowOff>0</xdr:rowOff>
                  </from>
                  <to>
                    <xdr:col>69</xdr:col>
                    <xdr:colOff>88900</xdr:colOff>
                    <xdr:row>38</xdr:row>
                    <xdr:rowOff>0</xdr:rowOff>
                  </to>
                </anchor>
              </controlPr>
            </control>
          </mc:Choice>
        </mc:AlternateContent>
        <mc:AlternateContent xmlns:mc="http://schemas.openxmlformats.org/markup-compatibility/2006">
          <mc:Choice Requires="x14">
            <control shapeId="1114" r:id="rId93" name="Check Box 90">
              <controlPr defaultSize="0" print="0" autoFill="0" autoLine="0" autoPict="0">
                <anchor moveWithCells="1">
                  <from>
                    <xdr:col>78</xdr:col>
                    <xdr:colOff>76200</xdr:colOff>
                    <xdr:row>36</xdr:row>
                    <xdr:rowOff>158750</xdr:rowOff>
                  </from>
                  <to>
                    <xdr:col>83</xdr:col>
                    <xdr:colOff>101600</xdr:colOff>
                    <xdr:row>38</xdr:row>
                    <xdr:rowOff>0</xdr:rowOff>
                  </to>
                </anchor>
              </controlPr>
            </control>
          </mc:Choice>
        </mc:AlternateContent>
        <mc:AlternateContent xmlns:mc="http://schemas.openxmlformats.org/markup-compatibility/2006">
          <mc:Choice Requires="x14">
            <control shapeId="1115" r:id="rId94" name="Check Box 91">
              <controlPr defaultSize="0" print="0" autoFill="0" autoLine="0" autoPict="0">
                <anchor moveWithCells="1">
                  <from>
                    <xdr:col>93</xdr:col>
                    <xdr:colOff>76200</xdr:colOff>
                    <xdr:row>37</xdr:row>
                    <xdr:rowOff>12700</xdr:rowOff>
                  </from>
                  <to>
                    <xdr:col>103</xdr:col>
                    <xdr:colOff>25400</xdr:colOff>
                    <xdr:row>37</xdr:row>
                    <xdr:rowOff>165100</xdr:rowOff>
                  </to>
                </anchor>
              </controlPr>
            </control>
          </mc:Choice>
        </mc:AlternateContent>
        <mc:AlternateContent xmlns:mc="http://schemas.openxmlformats.org/markup-compatibility/2006">
          <mc:Choice Requires="x14">
            <control shapeId="1116" r:id="rId95" name="Check Box 92">
              <controlPr defaultSize="0" print="0" autoFill="0" autoLine="0" autoPict="0">
                <anchor moveWithCells="1">
                  <from>
                    <xdr:col>64</xdr:col>
                    <xdr:colOff>76200</xdr:colOff>
                    <xdr:row>38</xdr:row>
                    <xdr:rowOff>6350</xdr:rowOff>
                  </from>
                  <to>
                    <xdr:col>77</xdr:col>
                    <xdr:colOff>38100</xdr:colOff>
                    <xdr:row>39</xdr:row>
                    <xdr:rowOff>0</xdr:rowOff>
                  </to>
                </anchor>
              </controlPr>
            </control>
          </mc:Choice>
        </mc:AlternateContent>
        <mc:AlternateContent xmlns:mc="http://schemas.openxmlformats.org/markup-compatibility/2006">
          <mc:Choice Requires="x14">
            <control shapeId="1117" r:id="rId96" name="Check Box 93">
              <controlPr defaultSize="0" print="0" autoFill="0" autoLine="0" autoPict="0">
                <anchor moveWithCells="1">
                  <from>
                    <xdr:col>64</xdr:col>
                    <xdr:colOff>76200</xdr:colOff>
                    <xdr:row>38</xdr:row>
                    <xdr:rowOff>152400</xdr:rowOff>
                  </from>
                  <to>
                    <xdr:col>70</xdr:col>
                    <xdr:colOff>76200</xdr:colOff>
                    <xdr:row>40</xdr:row>
                    <xdr:rowOff>0</xdr:rowOff>
                  </to>
                </anchor>
              </controlPr>
            </control>
          </mc:Choice>
        </mc:AlternateContent>
        <mc:AlternateContent xmlns:mc="http://schemas.openxmlformats.org/markup-compatibility/2006">
          <mc:Choice Requires="x14">
            <control shapeId="1118" r:id="rId97" name="Check Box 94">
              <controlPr defaultSize="0" print="0" autoFill="0" autoLine="0" autoPict="0">
                <anchor moveWithCells="1">
                  <from>
                    <xdr:col>83</xdr:col>
                    <xdr:colOff>76200</xdr:colOff>
                    <xdr:row>40</xdr:row>
                    <xdr:rowOff>6350</xdr:rowOff>
                  </from>
                  <to>
                    <xdr:col>86</xdr:col>
                    <xdr:colOff>69850</xdr:colOff>
                    <xdr:row>40</xdr:row>
                    <xdr:rowOff>152400</xdr:rowOff>
                  </to>
                </anchor>
              </controlPr>
            </control>
          </mc:Choice>
        </mc:AlternateContent>
        <mc:AlternateContent xmlns:mc="http://schemas.openxmlformats.org/markup-compatibility/2006">
          <mc:Choice Requires="x14">
            <control shapeId="1119" r:id="rId98" name="Check Box 95">
              <controlPr defaultSize="0" print="0" autoFill="0" autoLine="0" autoPict="0">
                <anchor moveWithCells="1">
                  <from>
                    <xdr:col>83</xdr:col>
                    <xdr:colOff>76200</xdr:colOff>
                    <xdr:row>41</xdr:row>
                    <xdr:rowOff>12700</xdr:rowOff>
                  </from>
                  <to>
                    <xdr:col>86</xdr:col>
                    <xdr:colOff>69850</xdr:colOff>
                    <xdr:row>41</xdr:row>
                    <xdr:rowOff>158750</xdr:rowOff>
                  </to>
                </anchor>
              </controlPr>
            </control>
          </mc:Choice>
        </mc:AlternateContent>
        <mc:AlternateContent xmlns:mc="http://schemas.openxmlformats.org/markup-compatibility/2006">
          <mc:Choice Requires="x14">
            <control shapeId="1120" r:id="rId99" name="Check Box 96">
              <controlPr defaultSize="0" print="0" autoFill="0" autoLine="0" autoPict="0">
                <anchor moveWithCells="1">
                  <from>
                    <xdr:col>83</xdr:col>
                    <xdr:colOff>76200</xdr:colOff>
                    <xdr:row>41</xdr:row>
                    <xdr:rowOff>171450</xdr:rowOff>
                  </from>
                  <to>
                    <xdr:col>86</xdr:col>
                    <xdr:colOff>57150</xdr:colOff>
                    <xdr:row>42</xdr:row>
                    <xdr:rowOff>165100</xdr:rowOff>
                  </to>
                </anchor>
              </controlPr>
            </control>
          </mc:Choice>
        </mc:AlternateContent>
        <mc:AlternateContent xmlns:mc="http://schemas.openxmlformats.org/markup-compatibility/2006">
          <mc:Choice Requires="x14">
            <control shapeId="1121" r:id="rId100" name="Check Box 97">
              <controlPr defaultSize="0" print="0" autoFill="0" autoLine="0" autoPict="0">
                <anchor moveWithCells="1">
                  <from>
                    <xdr:col>83</xdr:col>
                    <xdr:colOff>76200</xdr:colOff>
                    <xdr:row>43</xdr:row>
                    <xdr:rowOff>19050</xdr:rowOff>
                  </from>
                  <to>
                    <xdr:col>86</xdr:col>
                    <xdr:colOff>57150</xdr:colOff>
                    <xdr:row>43</xdr:row>
                    <xdr:rowOff>165100</xdr:rowOff>
                  </to>
                </anchor>
              </controlPr>
            </control>
          </mc:Choice>
        </mc:AlternateContent>
        <mc:AlternateContent xmlns:mc="http://schemas.openxmlformats.org/markup-compatibility/2006">
          <mc:Choice Requires="x14">
            <control shapeId="1122" r:id="rId101" name="Check Box 98">
              <controlPr defaultSize="0" print="0" autoFill="0" autoLine="0" autoPict="0">
                <anchor moveWithCells="1">
                  <from>
                    <xdr:col>64</xdr:col>
                    <xdr:colOff>82550</xdr:colOff>
                    <xdr:row>48</xdr:row>
                    <xdr:rowOff>19050</xdr:rowOff>
                  </from>
                  <to>
                    <xdr:col>69</xdr:col>
                    <xdr:colOff>95250</xdr:colOff>
                    <xdr:row>48</xdr:row>
                    <xdr:rowOff>152400</xdr:rowOff>
                  </to>
                </anchor>
              </controlPr>
            </control>
          </mc:Choice>
        </mc:AlternateContent>
        <mc:AlternateContent xmlns:mc="http://schemas.openxmlformats.org/markup-compatibility/2006">
          <mc:Choice Requires="x14">
            <control shapeId="1123" r:id="rId102" name="Check Box 99">
              <controlPr defaultSize="0" print="0" autoFill="0" autoLine="0" autoPict="0">
                <anchor moveWithCells="1">
                  <from>
                    <xdr:col>72</xdr:col>
                    <xdr:colOff>76200</xdr:colOff>
                    <xdr:row>48</xdr:row>
                    <xdr:rowOff>12700</xdr:rowOff>
                  </from>
                  <to>
                    <xdr:col>76</xdr:col>
                    <xdr:colOff>76200</xdr:colOff>
                    <xdr:row>48</xdr:row>
                    <xdr:rowOff>152400</xdr:rowOff>
                  </to>
                </anchor>
              </controlPr>
            </control>
          </mc:Choice>
        </mc:AlternateContent>
        <mc:AlternateContent xmlns:mc="http://schemas.openxmlformats.org/markup-compatibility/2006">
          <mc:Choice Requires="x14">
            <control shapeId="1124" r:id="rId103" name="Check Box 100">
              <controlPr defaultSize="0" print="0" autoFill="0" autoLine="0" autoPict="0">
                <anchor moveWithCells="1">
                  <from>
                    <xdr:col>81</xdr:col>
                    <xdr:colOff>76200</xdr:colOff>
                    <xdr:row>48</xdr:row>
                    <xdr:rowOff>19050</xdr:rowOff>
                  </from>
                  <to>
                    <xdr:col>85</xdr:col>
                    <xdr:colOff>6350</xdr:colOff>
                    <xdr:row>48</xdr:row>
                    <xdr:rowOff>152400</xdr:rowOff>
                  </to>
                </anchor>
              </controlPr>
            </control>
          </mc:Choice>
        </mc:AlternateContent>
        <mc:AlternateContent xmlns:mc="http://schemas.openxmlformats.org/markup-compatibility/2006">
          <mc:Choice Requires="x14">
            <control shapeId="1125" r:id="rId104" name="Check Box 101">
              <controlPr defaultSize="0" print="0" autoFill="0" autoLine="0" autoPict="0">
                <anchor moveWithCells="1">
                  <from>
                    <xdr:col>86</xdr:col>
                    <xdr:colOff>76200</xdr:colOff>
                    <xdr:row>48</xdr:row>
                    <xdr:rowOff>19050</xdr:rowOff>
                  </from>
                  <to>
                    <xdr:col>90</xdr:col>
                    <xdr:colOff>6350</xdr:colOff>
                    <xdr:row>48</xdr:row>
                    <xdr:rowOff>152400</xdr:rowOff>
                  </to>
                </anchor>
              </controlPr>
            </control>
          </mc:Choice>
        </mc:AlternateContent>
        <mc:AlternateContent xmlns:mc="http://schemas.openxmlformats.org/markup-compatibility/2006">
          <mc:Choice Requires="x14">
            <control shapeId="1126" r:id="rId105" name="Check Box 102">
              <controlPr defaultSize="0" print="0" autoFill="0" autoLine="0" autoPict="0">
                <anchor moveWithCells="1">
                  <from>
                    <xdr:col>93</xdr:col>
                    <xdr:colOff>76200</xdr:colOff>
                    <xdr:row>48</xdr:row>
                    <xdr:rowOff>12700</xdr:rowOff>
                  </from>
                  <to>
                    <xdr:col>98</xdr:col>
                    <xdr:colOff>95250</xdr:colOff>
                    <xdr:row>48</xdr:row>
                    <xdr:rowOff>152400</xdr:rowOff>
                  </to>
                </anchor>
              </controlPr>
            </control>
          </mc:Choice>
        </mc:AlternateContent>
        <mc:AlternateContent xmlns:mc="http://schemas.openxmlformats.org/markup-compatibility/2006">
          <mc:Choice Requires="x14">
            <control shapeId="1127" r:id="rId106" name="Check Box 103">
              <controlPr defaultSize="0" print="0" autoFill="0" autoLine="0" autoPict="0">
                <anchor moveWithCells="1">
                  <from>
                    <xdr:col>64</xdr:col>
                    <xdr:colOff>82550</xdr:colOff>
                    <xdr:row>49</xdr:row>
                    <xdr:rowOff>12700</xdr:rowOff>
                  </from>
                  <to>
                    <xdr:col>69</xdr:col>
                    <xdr:colOff>88900</xdr:colOff>
                    <xdr:row>49</xdr:row>
                    <xdr:rowOff>158750</xdr:rowOff>
                  </to>
                </anchor>
              </controlPr>
            </control>
          </mc:Choice>
        </mc:AlternateContent>
        <mc:AlternateContent xmlns:mc="http://schemas.openxmlformats.org/markup-compatibility/2006">
          <mc:Choice Requires="x14">
            <control shapeId="1128" r:id="rId107" name="Check Box 104">
              <controlPr defaultSize="0" print="0" autoFill="0" autoLine="0" autoPict="0">
                <anchor moveWithCells="1">
                  <from>
                    <xdr:col>78</xdr:col>
                    <xdr:colOff>76200</xdr:colOff>
                    <xdr:row>48</xdr:row>
                    <xdr:rowOff>165100</xdr:rowOff>
                  </from>
                  <to>
                    <xdr:col>83</xdr:col>
                    <xdr:colOff>101600</xdr:colOff>
                    <xdr:row>50</xdr:row>
                    <xdr:rowOff>0</xdr:rowOff>
                  </to>
                </anchor>
              </controlPr>
            </control>
          </mc:Choice>
        </mc:AlternateContent>
        <mc:AlternateContent xmlns:mc="http://schemas.openxmlformats.org/markup-compatibility/2006">
          <mc:Choice Requires="x14">
            <control shapeId="1129" r:id="rId108" name="Check Box 105">
              <controlPr defaultSize="0" print="0" autoFill="0" autoLine="0" autoPict="0">
                <anchor moveWithCells="1">
                  <from>
                    <xdr:col>93</xdr:col>
                    <xdr:colOff>76200</xdr:colOff>
                    <xdr:row>49</xdr:row>
                    <xdr:rowOff>19050</xdr:rowOff>
                  </from>
                  <to>
                    <xdr:col>98</xdr:col>
                    <xdr:colOff>95250</xdr:colOff>
                    <xdr:row>49</xdr:row>
                    <xdr:rowOff>133350</xdr:rowOff>
                  </to>
                </anchor>
              </controlPr>
            </control>
          </mc:Choice>
        </mc:AlternateContent>
        <mc:AlternateContent xmlns:mc="http://schemas.openxmlformats.org/markup-compatibility/2006">
          <mc:Choice Requires="x14">
            <control shapeId="1130" r:id="rId109" name="Check Box 106">
              <controlPr defaultSize="0" print="0" autoFill="0" autoLine="0" autoPict="0">
                <anchor moveWithCells="1">
                  <from>
                    <xdr:col>64</xdr:col>
                    <xdr:colOff>82550</xdr:colOff>
                    <xdr:row>50</xdr:row>
                    <xdr:rowOff>19050</xdr:rowOff>
                  </from>
                  <to>
                    <xdr:col>77</xdr:col>
                    <xdr:colOff>38100</xdr:colOff>
                    <xdr:row>50</xdr:row>
                    <xdr:rowOff>165100</xdr:rowOff>
                  </to>
                </anchor>
              </controlPr>
            </control>
          </mc:Choice>
        </mc:AlternateContent>
        <mc:AlternateContent xmlns:mc="http://schemas.openxmlformats.org/markup-compatibility/2006">
          <mc:Choice Requires="x14">
            <control shapeId="1131" r:id="rId110" name="Check Box 107">
              <controlPr defaultSize="0" print="0" autoFill="0" autoLine="0" autoPict="0">
                <anchor moveWithCells="1">
                  <from>
                    <xdr:col>64</xdr:col>
                    <xdr:colOff>82550</xdr:colOff>
                    <xdr:row>51</xdr:row>
                    <xdr:rowOff>6350</xdr:rowOff>
                  </from>
                  <to>
                    <xdr:col>69</xdr:col>
                    <xdr:colOff>101600</xdr:colOff>
                    <xdr:row>51</xdr:row>
                    <xdr:rowOff>152400</xdr:rowOff>
                  </to>
                </anchor>
              </controlPr>
            </control>
          </mc:Choice>
        </mc:AlternateContent>
        <mc:AlternateContent xmlns:mc="http://schemas.openxmlformats.org/markup-compatibility/2006">
          <mc:Choice Requires="x14">
            <control shapeId="1132" r:id="rId111" name="Check Box 108">
              <controlPr defaultSize="0" print="0" autoFill="0" autoLine="0" autoPict="0">
                <anchor moveWithCells="1">
                  <from>
                    <xdr:col>76</xdr:col>
                    <xdr:colOff>82550</xdr:colOff>
                    <xdr:row>58</xdr:row>
                    <xdr:rowOff>12700</xdr:rowOff>
                  </from>
                  <to>
                    <xdr:col>80</xdr:col>
                    <xdr:colOff>6350</xdr:colOff>
                    <xdr:row>58</xdr:row>
                    <xdr:rowOff>133350</xdr:rowOff>
                  </to>
                </anchor>
              </controlPr>
            </control>
          </mc:Choice>
        </mc:AlternateContent>
        <mc:AlternateContent xmlns:mc="http://schemas.openxmlformats.org/markup-compatibility/2006">
          <mc:Choice Requires="x14">
            <control shapeId="1133" r:id="rId112" name="Check Box 109">
              <controlPr defaultSize="0" print="0" autoFill="0" autoLine="0" autoPict="0">
                <anchor moveWithCells="1">
                  <from>
                    <xdr:col>81</xdr:col>
                    <xdr:colOff>76200</xdr:colOff>
                    <xdr:row>58</xdr:row>
                    <xdr:rowOff>6350</xdr:rowOff>
                  </from>
                  <to>
                    <xdr:col>84</xdr:col>
                    <xdr:colOff>76200</xdr:colOff>
                    <xdr:row>58</xdr:row>
                    <xdr:rowOff>152400</xdr:rowOff>
                  </to>
                </anchor>
              </controlPr>
            </control>
          </mc:Choice>
        </mc:AlternateContent>
        <mc:AlternateContent xmlns:mc="http://schemas.openxmlformats.org/markup-compatibility/2006">
          <mc:Choice Requires="x14">
            <control shapeId="1134" r:id="rId113" name="Check Box 110">
              <controlPr defaultSize="0" print="0" autoFill="0" autoLine="0" autoPict="0">
                <anchor moveWithCells="1">
                  <from>
                    <xdr:col>86</xdr:col>
                    <xdr:colOff>6350</xdr:colOff>
                    <xdr:row>58</xdr:row>
                    <xdr:rowOff>12700</xdr:rowOff>
                  </from>
                  <to>
                    <xdr:col>90</xdr:col>
                    <xdr:colOff>25400</xdr:colOff>
                    <xdr:row>58</xdr:row>
                    <xdr:rowOff>133350</xdr:rowOff>
                  </to>
                </anchor>
              </controlPr>
            </control>
          </mc:Choice>
        </mc:AlternateContent>
        <mc:AlternateContent xmlns:mc="http://schemas.openxmlformats.org/markup-compatibility/2006">
          <mc:Choice Requires="x14">
            <control shapeId="1135" r:id="rId114" name="Check Box 111">
              <controlPr defaultSize="0" print="0" autoFill="0" autoLine="0" autoPict="0">
                <anchor moveWithCells="1">
                  <from>
                    <xdr:col>76</xdr:col>
                    <xdr:colOff>82550</xdr:colOff>
                    <xdr:row>59</xdr:row>
                    <xdr:rowOff>12700</xdr:rowOff>
                  </from>
                  <to>
                    <xdr:col>80</xdr:col>
                    <xdr:colOff>12700</xdr:colOff>
                    <xdr:row>59</xdr:row>
                    <xdr:rowOff>152400</xdr:rowOff>
                  </to>
                </anchor>
              </controlPr>
            </control>
          </mc:Choice>
        </mc:AlternateContent>
        <mc:AlternateContent xmlns:mc="http://schemas.openxmlformats.org/markup-compatibility/2006">
          <mc:Choice Requires="x14">
            <control shapeId="1136" r:id="rId115" name="Check Box 112">
              <controlPr defaultSize="0" print="0" autoFill="0" autoLine="0" autoPict="0">
                <anchor moveWithCells="1">
                  <from>
                    <xdr:col>81</xdr:col>
                    <xdr:colOff>76200</xdr:colOff>
                    <xdr:row>59</xdr:row>
                    <xdr:rowOff>12700</xdr:rowOff>
                  </from>
                  <to>
                    <xdr:col>84</xdr:col>
                    <xdr:colOff>101600</xdr:colOff>
                    <xdr:row>59</xdr:row>
                    <xdr:rowOff>152400</xdr:rowOff>
                  </to>
                </anchor>
              </controlPr>
            </control>
          </mc:Choice>
        </mc:AlternateContent>
        <mc:AlternateContent xmlns:mc="http://schemas.openxmlformats.org/markup-compatibility/2006">
          <mc:Choice Requires="x14">
            <control shapeId="1137" r:id="rId116" name="Check Box 113">
              <controlPr defaultSize="0" print="0" autoFill="0" autoLine="0" autoPict="0">
                <anchor moveWithCells="1">
                  <from>
                    <xdr:col>86</xdr:col>
                    <xdr:colOff>0</xdr:colOff>
                    <xdr:row>59</xdr:row>
                    <xdr:rowOff>19050</xdr:rowOff>
                  </from>
                  <to>
                    <xdr:col>90</xdr:col>
                    <xdr:colOff>44450</xdr:colOff>
                    <xdr:row>59</xdr:row>
                    <xdr:rowOff>139700</xdr:rowOff>
                  </to>
                </anchor>
              </controlPr>
            </control>
          </mc:Choice>
        </mc:AlternateContent>
        <mc:AlternateContent xmlns:mc="http://schemas.openxmlformats.org/markup-compatibility/2006">
          <mc:Choice Requires="x14">
            <control shapeId="1141" r:id="rId117" name="Check Box 117">
              <controlPr defaultSize="0" print="0" autoFill="0" autoLine="0" autoPict="0">
                <anchor moveWithCells="1">
                  <from>
                    <xdr:col>1</xdr:col>
                    <xdr:colOff>57150</xdr:colOff>
                    <xdr:row>60</xdr:row>
                    <xdr:rowOff>146050</xdr:rowOff>
                  </from>
                  <to>
                    <xdr:col>9</xdr:col>
                    <xdr:colOff>12700</xdr:colOff>
                    <xdr:row>61</xdr:row>
                    <xdr:rowOff>152400</xdr:rowOff>
                  </to>
                </anchor>
              </controlPr>
            </control>
          </mc:Choice>
        </mc:AlternateContent>
        <mc:AlternateContent xmlns:mc="http://schemas.openxmlformats.org/markup-compatibility/2006">
          <mc:Choice Requires="x14">
            <control shapeId="1142" r:id="rId118" name="Check Box 118">
              <controlPr defaultSize="0" print="0" autoFill="0" autoLine="0" autoPict="0">
                <anchor moveWithCells="1">
                  <from>
                    <xdr:col>0</xdr:col>
                    <xdr:colOff>101600</xdr:colOff>
                    <xdr:row>63</xdr:row>
                    <xdr:rowOff>133350</xdr:rowOff>
                  </from>
                  <to>
                    <xdr:col>8</xdr:col>
                    <xdr:colOff>50800</xdr:colOff>
                    <xdr:row>64</xdr:row>
                    <xdr:rowOff>152400</xdr:rowOff>
                  </to>
                </anchor>
              </controlPr>
            </control>
          </mc:Choice>
        </mc:AlternateContent>
        <mc:AlternateContent xmlns:mc="http://schemas.openxmlformats.org/markup-compatibility/2006">
          <mc:Choice Requires="x14">
            <control shapeId="1165" r:id="rId119" name="Check Box 141">
              <controlPr defaultSize="0" print="0" autoFill="0" autoLine="0" autoPict="0">
                <anchor moveWithCells="1">
                  <from>
                    <xdr:col>35</xdr:col>
                    <xdr:colOff>69850</xdr:colOff>
                    <xdr:row>24</xdr:row>
                    <xdr:rowOff>158750</xdr:rowOff>
                  </from>
                  <to>
                    <xdr:col>39</xdr:col>
                    <xdr:colOff>12700</xdr:colOff>
                    <xdr:row>26</xdr:row>
                    <xdr:rowOff>12700</xdr:rowOff>
                  </to>
                </anchor>
              </controlPr>
            </control>
          </mc:Choice>
        </mc:AlternateContent>
        <mc:AlternateContent xmlns:mc="http://schemas.openxmlformats.org/markup-compatibility/2006">
          <mc:Choice Requires="x14">
            <control shapeId="1166" r:id="rId120" name="Check Box 142">
              <controlPr defaultSize="0" print="0" autoFill="0" autoLine="0" autoPict="0">
                <anchor moveWithCells="1">
                  <from>
                    <xdr:col>49</xdr:col>
                    <xdr:colOff>63500</xdr:colOff>
                    <xdr:row>24</xdr:row>
                    <xdr:rowOff>139700</xdr:rowOff>
                  </from>
                  <to>
                    <xdr:col>52</xdr:col>
                    <xdr:colOff>133350</xdr:colOff>
                    <xdr:row>26</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更新届</vt:lpstr>
      <vt:lpstr>更新届!Print_Area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0005346</dc:creator>
  <cp:lastModifiedBy>0005346</cp:lastModifiedBy>
  <cp:lastPrinted>2026-07-11T03:46:13Z</cp:lastPrinted>
  <dcterms:created xsi:type="dcterms:W3CDTF">2026-06-04T02:13:35Z</dcterms:created>
  <dcterms:modified xsi:type="dcterms:W3CDTF">2026-07-31T04:48:07Z</dcterms:modified>
</cp:coreProperties>
</file>