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400" yWindow="65521" windowWidth="14445" windowHeight="12825" activeTab="0"/>
  </bookViews>
  <sheets>
    <sheet name="試算表R6年度" sheetId="1" r:id="rId1"/>
    <sheet name="計算シート" sheetId="2" state="hidden" r:id="rId2"/>
  </sheets>
  <definedNames>
    <definedName name="_xlnm.Print_Area" localSheetId="1">'計算シート'!$A$1:$F$37</definedName>
    <definedName name="_xlnm.Print_Area" localSheetId="0">'試算表R6年度'!$A$1:$I$24</definedName>
    <definedName name="介護保険開始">'計算シート'!$N$13</definedName>
    <definedName name="介護保険終了">'計算シート'!$N$14</definedName>
    <definedName name="組合員期間">'計算シート'!$G$3:$G$4</definedName>
  </definedNames>
  <calcPr fullCalcOnLoad="1"/>
</workbook>
</file>

<file path=xl/comments2.xml><?xml version="1.0" encoding="utf-8"?>
<comments xmlns="http://schemas.openxmlformats.org/spreadsheetml/2006/main">
  <authors>
    <author>User</author>
    <author>沖縄県</author>
  </authors>
  <commentList>
    <comment ref="N22" authorId="0">
      <text>
        <r>
          <rPr>
            <sz val="11"/>
            <color indexed="10"/>
            <rFont val="ＭＳ Ｐゴシック"/>
            <family val="3"/>
          </rPr>
          <t>限度額・任継掛金率・介護率</t>
        </r>
        <r>
          <rPr>
            <sz val="11"/>
            <rFont val="ＭＳ Ｐゴシック"/>
            <family val="3"/>
          </rPr>
          <t xml:space="preserve">
該当年の一覧表にて確認</t>
        </r>
      </text>
    </comment>
    <comment ref="J8" authorId="1">
      <text>
        <r>
          <rPr>
            <sz val="9"/>
            <color indexed="12"/>
            <rFont val="ＭＳ Ｐゴシック"/>
            <family val="3"/>
          </rPr>
          <t>誕生日が５日の人がエラーとなる現象の解消</t>
        </r>
        <r>
          <rPr>
            <sz val="9"/>
            <rFont val="ＭＳ Ｐゴシック"/>
            <family val="3"/>
          </rPr>
          <t xml:space="preserve">
</t>
        </r>
        <r>
          <rPr>
            <sz val="9"/>
            <color indexed="12"/>
            <rFont val="ＭＳ Ｐゴシック"/>
            <family val="3"/>
          </rPr>
          <t>原因はIF関数で「日＝５の場合０」と設定していたため。</t>
        </r>
        <r>
          <rPr>
            <sz val="9"/>
            <rFont val="ＭＳ Ｐゴシック"/>
            <family val="3"/>
          </rPr>
          <t xml:space="preserve">
=</t>
        </r>
        <r>
          <rPr>
            <sz val="9"/>
            <color indexed="10"/>
            <rFont val="ＭＳ Ｐゴシック"/>
            <family val="3"/>
          </rPr>
          <t>IF(DAY(D5)=5,0,</t>
        </r>
        <r>
          <rPr>
            <sz val="9"/>
            <rFont val="ＭＳ Ｐゴシック"/>
            <family val="3"/>
          </rPr>
          <t>VALUE(YEAR(D5)+H8&amp;"/"&amp;MONTH(D5)&amp;"/"&amp;DAY(D5)+IF(DAY(D5)=0,1,0)))</t>
        </r>
      </text>
    </comment>
    <comment ref="E20" authorId="1">
      <text>
        <r>
          <rPr>
            <sz val="9"/>
            <color indexed="12"/>
            <rFont val="ＭＳ Ｐゴシック"/>
            <family val="3"/>
          </rPr>
          <t>６４歳時の月数計算がされていなかった点を修正</t>
        </r>
        <r>
          <rPr>
            <sz val="9"/>
            <rFont val="ＭＳ Ｐゴシック"/>
            <family val="3"/>
          </rPr>
          <t xml:space="preserve">
=IF(H20=0,0,IF(F6=39,VLOOKUP(H20,B22:E33,4,FALSE),E22))
　　　　↓修正後
=IF(H20=0,0,IF(</t>
        </r>
        <r>
          <rPr>
            <sz val="9"/>
            <color indexed="10"/>
            <rFont val="ＭＳ Ｐゴシック"/>
            <family val="3"/>
          </rPr>
          <t>OR(</t>
        </r>
        <r>
          <rPr>
            <sz val="9"/>
            <rFont val="ＭＳ Ｐゴシック"/>
            <family val="3"/>
          </rPr>
          <t>F6=39</t>
        </r>
        <r>
          <rPr>
            <sz val="9"/>
            <color indexed="10"/>
            <rFont val="ＭＳ Ｐゴシック"/>
            <family val="3"/>
          </rPr>
          <t>,F6=64)</t>
        </r>
        <r>
          <rPr>
            <sz val="9"/>
            <rFont val="ＭＳ Ｐゴシック"/>
            <family val="3"/>
          </rPr>
          <t>,VLOOKUP(H20,B22:E33,4,FALSE),E22))</t>
        </r>
      </text>
    </comment>
  </commentList>
</comments>
</file>

<file path=xl/sharedStrings.xml><?xml version="1.0" encoding="utf-8"?>
<sst xmlns="http://schemas.openxmlformats.org/spreadsheetml/2006/main" count="107" uniqueCount="97">
  <si>
    <t>生年月日</t>
  </si>
  <si>
    <t>組合員期間</t>
  </si>
  <si>
    <t>15年以上</t>
  </si>
  <si>
    <t>退職年月日</t>
  </si>
  <si>
    <t>退職時年齢</t>
  </si>
  <si>
    <t>退職時給料</t>
  </si>
  <si>
    <t>算定基礎額</t>
  </si>
  <si>
    <t>掛金月額</t>
  </si>
  <si>
    <t>算定基礎限度額</t>
  </si>
  <si>
    <t>資格取得</t>
  </si>
  <si>
    <t>任意継続掛金</t>
  </si>
  <si>
    <t>介護任意継続掛金</t>
  </si>
  <si>
    <t>合計</t>
  </si>
  <si>
    <t>納付期限</t>
  </si>
  <si>
    <t>年間総額</t>
  </si>
  <si>
    <t>毎月払いの場合</t>
  </si>
  <si>
    <t>年一括</t>
  </si>
  <si>
    <t>計算表</t>
  </si>
  <si>
    <t>55歳以上</t>
  </si>
  <si>
    <t>半期</t>
  </si>
  <si>
    <t>15年未満</t>
  </si>
  <si>
    <t>55歳未満</t>
  </si>
  <si>
    <t>各月</t>
  </si>
  <si>
    <t>介護納付金</t>
  </si>
  <si>
    <t>H25</t>
  </si>
  <si>
    <t>H24</t>
  </si>
  <si>
    <t>備考</t>
  </si>
  <si>
    <t>任継掛金率</t>
  </si>
  <si>
    <t>月 払 い（各　月）</t>
  </si>
  <si>
    <t>介護率変更</t>
  </si>
  <si>
    <t>1年継続した場合</t>
  </si>
  <si>
    <t>年 払 い（年一括）</t>
  </si>
  <si>
    <t>前納率</t>
  </si>
  <si>
    <t>１２月</t>
  </si>
  <si>
    <t>１１月</t>
  </si>
  <si>
    <t>１０月</t>
  </si>
  <si>
    <t>９月</t>
  </si>
  <si>
    <t>８月</t>
  </si>
  <si>
    <t>７月</t>
  </si>
  <si>
    <t>６月</t>
  </si>
  <si>
    <t>５月</t>
  </si>
  <si>
    <t>４月</t>
  </si>
  <si>
    <t>３月</t>
  </si>
  <si>
    <t>２月</t>
  </si>
  <si>
    <t>１月</t>
  </si>
  <si>
    <t xml:space="preserve"> ( 4月 ～ 9月分 )</t>
  </si>
  <si>
    <t>半年払い（上　期）</t>
  </si>
  <si>
    <t>半年払い（下　期）</t>
  </si>
  <si>
    <t>月（上期対象月数）</t>
  </si>
  <si>
    <t>月（下期対象月数）</t>
  </si>
  <si>
    <t>月（年間対象月数）</t>
  </si>
  <si>
    <t>退職の年と月</t>
  </si>
  <si>
    <t>( 10月 ～ 3月分 )</t>
  </si>
  <si>
    <t>（誕生日の前日1）</t>
  </si>
  <si>
    <t>（誕生日の前日2）</t>
  </si>
  <si>
    <t>誕生日前日1の年と月</t>
  </si>
  <si>
    <t>誕生日の前日の属する月の前月</t>
  </si>
  <si>
    <t>誕生日の前日の属する月</t>
  </si>
  <si>
    <t>誕生日前日2の前月の年と月</t>
  </si>
  <si>
    <t>39歳</t>
  </si>
  <si>
    <t>64歳</t>
  </si>
  <si>
    <t>←TRUEなら12</t>
  </si>
  <si>
    <t>←TRUEなら0</t>
  </si>
  <si>
    <t>&gt;=40歳、&lt;64歳</t>
  </si>
  <si>
    <t>&lt;39歳、&gt;=65歳</t>
  </si>
  <si>
    <t>｢任意継続掛金｣試算表</t>
  </si>
  <si>
    <t>12月･8月</t>
  </si>
  <si>
    <t>4月･4月</t>
  </si>
  <si>
    <t>3月･5月</t>
  </si>
  <si>
    <t>2月･6月</t>
  </si>
  <si>
    <t>1月･7月</t>
  </si>
  <si>
    <t>11月･9月</t>
  </si>
  <si>
    <t>10月･10月</t>
  </si>
  <si>
    <t>9月･11月</t>
  </si>
  <si>
    <t>8月･12月</t>
  </si>
  <si>
    <t>7月･1月</t>
  </si>
  <si>
    <t>6月･2月</t>
  </si>
  <si>
    <t>5月･3月</t>
  </si>
  <si>
    <t>64歳･40歳</t>
  </si>
  <si>
    <t>の誕生月</t>
  </si>
  <si>
    <t>H26</t>
  </si>
  <si>
    <t>H27</t>
  </si>
  <si>
    <t>H28</t>
  </si>
  <si>
    <t>半年前納の場合（前納率：5.9318472/6）</t>
  </si>
  <si>
    <t>１年前納の場合（前納率：11.7485020/12）</t>
  </si>
  <si>
    <t>↓ 入力してください ↓</t>
  </si>
  <si>
    <t>（退職時の
　標準報酬月額）</t>
  </si>
  <si>
    <t>【　介護掛金は、４０歳以上６５歳未満の方が対象となります。　】</t>
  </si>
  <si>
    <t>（月額×12月）</t>
  </si>
  <si>
    <t>短期</t>
  </si>
  <si>
    <t>介護</t>
  </si>
  <si>
    <t>（地共済全組合員の
令和5年9月30日における
平均標準報酬月額）</t>
  </si>
  <si>
    <t>[令和6年3月31日]退職者用</t>
  </si>
  <si>
    <t>※納付期限：月末が日曜日、金融機関の休業日等に当たるときは、その翌日</t>
  </si>
  <si>
    <t>各月前月の末日（※）
例：４月分＝令和６年４月１日
　　５月分＝令和６年４月30日
　　以降、各月の前月末日</t>
  </si>
  <si>
    <t>短期掛金
(95.96‰)</t>
  </si>
  <si>
    <t>介護掛金
(16.66‰)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</si>
</sst>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&quot;歳&quot;"/>
    <numFmt numFmtId="178" formatCode="0&quot;歳&quot;&quot;未&quot;&quot;満&quot;"/>
    <numFmt numFmtId="179" formatCode="#,##0\ &quot;ヶ月分&quot;"/>
    <numFmt numFmtId="180" formatCode="#,##0\ &quot;円 &quot;"/>
    <numFmt numFmtId="181" formatCode="0.0000000_);[Red]\(0.0000000\)"/>
    <numFmt numFmtId="182" formatCode="0&quot;歳&quot;&quot;以&quot;&quot;上&quot;"/>
    <numFmt numFmtId="183" formatCode="[$-411]ge\.m&quot;　　～&quot;"/>
    <numFmt numFmtId="184" formatCode="[$-411]ge\.m"/>
    <numFmt numFmtId="185" formatCode="0&quot;月&quot;&quot;前&quot;&quot;納&quot;"/>
    <numFmt numFmtId="186" formatCode="[$-411]ge\.m\.d;@"/>
    <numFmt numFmtId="187" formatCode="_ * #,##0&quot; 円&quot;_ ;_ * \-#,##0&quot; 円&quot;_ ;_ * &quot;&quot;_ ;_ @_ "/>
  </numFmts>
  <fonts count="75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10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sz val="14"/>
      <name val="ＭＳ ゴシック"/>
      <family val="3"/>
    </font>
    <font>
      <sz val="8"/>
      <name val="ＭＳ ゴシック"/>
      <family val="3"/>
    </font>
    <font>
      <b/>
      <sz val="14"/>
      <name val="ＭＳ ゴシック"/>
      <family val="3"/>
    </font>
    <font>
      <sz val="9"/>
      <name val="ＭＳ ゴシック"/>
      <family val="3"/>
    </font>
    <font>
      <sz val="16"/>
      <name val="Verdana"/>
      <family val="2"/>
    </font>
    <font>
      <sz val="13"/>
      <name val="ＭＳ ゴシック"/>
      <family val="3"/>
    </font>
    <font>
      <sz val="11"/>
      <color indexed="56"/>
      <name val="ＭＳ ゴシック"/>
      <family val="3"/>
    </font>
    <font>
      <sz val="13"/>
      <color indexed="10"/>
      <name val="ＭＳ ゴシック"/>
      <family val="3"/>
    </font>
    <font>
      <b/>
      <sz val="13"/>
      <color indexed="10"/>
      <name val="ＭＳ ゴシック"/>
      <family val="3"/>
    </font>
    <font>
      <sz val="11"/>
      <color indexed="12"/>
      <name val="ＭＳ ゴシック"/>
      <family val="3"/>
    </font>
    <font>
      <sz val="12"/>
      <color indexed="56"/>
      <name val="ＭＳ ゴシック"/>
      <family val="3"/>
    </font>
    <font>
      <sz val="12"/>
      <color indexed="12"/>
      <name val="ＭＳ ゴシック"/>
      <family val="3"/>
    </font>
    <font>
      <b/>
      <sz val="20"/>
      <name val="ＭＳ ゴシック"/>
      <family val="3"/>
    </font>
    <font>
      <sz val="18"/>
      <name val="Verdana"/>
      <family val="2"/>
    </font>
    <font>
      <sz val="9"/>
      <name val="ＭＳ Ｐゴシック"/>
      <family val="3"/>
    </font>
    <font>
      <sz val="9"/>
      <color indexed="10"/>
      <name val="ＭＳ Ｐゴシック"/>
      <family val="3"/>
    </font>
    <font>
      <sz val="9"/>
      <color indexed="12"/>
      <name val="ＭＳ Ｐゴシック"/>
      <family val="3"/>
    </font>
    <font>
      <b/>
      <sz val="9"/>
      <name val="ＭＳ ゴシック"/>
      <family val="3"/>
    </font>
    <font>
      <b/>
      <sz val="12"/>
      <color indexed="10"/>
      <name val="ＭＳ ゴシック"/>
      <family val="3"/>
    </font>
    <font>
      <sz val="12"/>
      <name val="ＭＳ Ｐゴシック"/>
      <family val="3"/>
    </font>
    <font>
      <b/>
      <sz val="11"/>
      <color indexed="10"/>
      <name val="ＭＳ ゴシック"/>
      <family val="3"/>
    </font>
    <font>
      <sz val="16"/>
      <name val="ＭＳ Ｐゴシック"/>
      <family val="3"/>
    </font>
    <font>
      <sz val="16"/>
      <color indexed="12"/>
      <name val="Verdana"/>
      <family val="2"/>
    </font>
    <font>
      <b/>
      <sz val="14"/>
      <color indexed="12"/>
      <name val="ＭＳ Ｐゴシック"/>
      <family val="3"/>
    </font>
    <font>
      <b/>
      <sz val="12"/>
      <name val="ＭＳ ゴシック"/>
      <family val="3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ゴシック"/>
      <family val="3"/>
    </font>
    <font>
      <sz val="11"/>
      <color indexed="8"/>
      <name val="HG丸ｺﾞｼｯｸM-PRO"/>
      <family val="3"/>
    </font>
    <font>
      <b/>
      <sz val="13"/>
      <color indexed="10"/>
      <name val="ＭＳ Ｐゴシック"/>
      <family val="3"/>
    </font>
    <font>
      <sz val="13"/>
      <color indexed="10"/>
      <name val="ＭＳ Ｐゴシック"/>
      <family val="3"/>
    </font>
    <font>
      <sz val="13"/>
      <color indexed="10"/>
      <name val="Calibri"/>
      <family val="2"/>
    </font>
    <font>
      <b/>
      <sz val="13"/>
      <color indexed="10"/>
      <name val="Calibri"/>
      <family val="2"/>
    </font>
    <font>
      <u val="single"/>
      <sz val="13"/>
      <color indexed="10"/>
      <name val="ＭＳ Ｐゴシック"/>
      <family val="3"/>
    </font>
    <font>
      <sz val="20"/>
      <color indexed="10"/>
      <name val="HGS創英角ﾎﾟｯﾌﾟ体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ゴシック"/>
      <family val="3"/>
    </font>
    <font>
      <b/>
      <sz val="11"/>
      <color rgb="FFFF0000"/>
      <name val="ＭＳ ゴシック"/>
      <family val="3"/>
    </font>
    <font>
      <b/>
      <sz val="8"/>
      <name val="ＭＳ Ｐゴシック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</fills>
  <borders count="8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 style="thin"/>
    </border>
    <border>
      <left/>
      <right/>
      <top style="thin"/>
      <bottom style="thin"/>
    </border>
    <border>
      <left/>
      <right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/>
      <top/>
      <bottom style="thin"/>
    </border>
    <border>
      <left/>
      <right/>
      <top/>
      <bottom style="thin"/>
    </border>
    <border>
      <left style="medium"/>
      <right style="medium"/>
      <top style="medium"/>
      <bottom style="medium"/>
    </border>
    <border>
      <left style="medium"/>
      <right/>
      <top style="medium"/>
      <bottom style="double"/>
    </border>
    <border>
      <left/>
      <right/>
      <top style="medium"/>
      <bottom style="double"/>
    </border>
    <border>
      <left style="medium"/>
      <right style="medium"/>
      <top/>
      <bottom style="thin"/>
    </border>
    <border>
      <left style="medium"/>
      <right style="medium"/>
      <top/>
      <bottom style="medium"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medium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thin"/>
      <right style="medium"/>
      <top/>
      <bottom style="thin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/>
      <right style="medium"/>
      <top/>
      <bottom style="thin"/>
    </border>
    <border>
      <left style="medium"/>
      <right/>
      <top/>
      <bottom/>
    </border>
    <border>
      <left/>
      <right style="medium"/>
      <top style="thin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medium"/>
      <top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 style="medium"/>
      <bottom/>
    </border>
    <border>
      <left/>
      <right style="thin"/>
      <top style="medium"/>
      <bottom/>
    </border>
    <border>
      <left style="thin"/>
      <right style="medium"/>
      <top style="medium"/>
      <bottom/>
    </border>
    <border>
      <left style="medium"/>
      <right style="medium"/>
      <top style="double"/>
      <bottom style="medium"/>
    </border>
    <border>
      <left style="medium"/>
      <right style="medium"/>
      <top style="double"/>
      <bottom style="thin"/>
    </border>
    <border>
      <left style="medium"/>
      <right style="medium"/>
      <top/>
      <bottom/>
    </border>
    <border>
      <left/>
      <right style="medium"/>
      <top style="thin"/>
      <bottom/>
    </border>
    <border>
      <left style="thin"/>
      <right/>
      <top style="medium"/>
      <bottom style="thin"/>
    </border>
    <border>
      <left style="thin"/>
      <right style="medium"/>
      <top style="thin"/>
      <bottom style="hair"/>
    </border>
    <border>
      <left style="thin"/>
      <right/>
      <top style="thin"/>
      <bottom style="medium"/>
    </border>
    <border>
      <left style="medium"/>
      <right/>
      <top style="thin"/>
      <bottom/>
    </border>
    <border>
      <left style="medium"/>
      <right style="medium"/>
      <top style="thin"/>
      <bottom style="medium"/>
    </border>
    <border>
      <left style="thin"/>
      <right style="medium"/>
      <top style="medium"/>
      <bottom style="double"/>
    </border>
    <border>
      <left style="thin"/>
      <right style="medium"/>
      <top style="double"/>
      <bottom style="medium"/>
    </border>
    <border>
      <left style="medium"/>
      <right style="thin"/>
      <top style="double"/>
      <bottom style="medium"/>
    </border>
    <border>
      <left style="medium"/>
      <right style="thin"/>
      <top style="medium"/>
      <bottom style="double"/>
    </border>
    <border>
      <left style="thin"/>
      <right style="medium"/>
      <top style="thin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 style="medium"/>
      <top/>
      <bottom/>
    </border>
    <border>
      <left/>
      <right style="medium"/>
      <top style="medium"/>
      <bottom style="thin"/>
    </border>
    <border>
      <left style="medium"/>
      <right style="thin"/>
      <top style="thin"/>
      <bottom/>
    </border>
    <border>
      <left style="medium"/>
      <right style="thin"/>
      <top/>
      <bottom style="medium"/>
    </border>
    <border>
      <left/>
      <right style="medium"/>
      <top style="medium"/>
      <bottom style="double"/>
    </border>
    <border>
      <left style="thin"/>
      <right style="thin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6" borderId="1" applyNumberFormat="0" applyAlignment="0" applyProtection="0"/>
    <xf numFmtId="0" fontId="5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60" fillId="0" borderId="3" applyNumberFormat="0" applyFill="0" applyAlignment="0" applyProtection="0"/>
    <xf numFmtId="0" fontId="61" fillId="29" borderId="0" applyNumberFormat="0" applyBorder="0" applyAlignment="0" applyProtection="0"/>
    <xf numFmtId="0" fontId="62" fillId="30" borderId="4" applyNumberFormat="0" applyAlignment="0" applyProtection="0"/>
    <xf numFmtId="0" fontId="6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4" fillId="0" borderId="5" applyNumberFormat="0" applyFill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8" applyNumberFormat="0" applyFill="0" applyAlignment="0" applyProtection="0"/>
    <xf numFmtId="0" fontId="68" fillId="30" borderId="9" applyNumberFormat="0" applyAlignment="0" applyProtection="0"/>
    <xf numFmtId="0" fontId="6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0" fillId="31" borderId="4" applyNumberFormat="0" applyAlignment="0" applyProtection="0"/>
    <xf numFmtId="0" fontId="71" fillId="32" borderId="0" applyNumberFormat="0" applyBorder="0" applyAlignment="0" applyProtection="0"/>
  </cellStyleXfs>
  <cellXfs count="274">
    <xf numFmtId="0" fontId="0" fillId="0" borderId="0" xfId="0" applyAlignment="1">
      <alignment/>
    </xf>
    <xf numFmtId="0" fontId="5" fillId="0" borderId="10" xfId="0" applyFont="1" applyBorder="1" applyAlignment="1" applyProtection="1">
      <alignment horizontal="distributed" vertical="center"/>
      <protection/>
    </xf>
    <xf numFmtId="0" fontId="5" fillId="0" borderId="11" xfId="0" applyFont="1" applyBorder="1" applyAlignment="1" applyProtection="1">
      <alignment horizontal="distributed" vertical="center"/>
      <protection/>
    </xf>
    <xf numFmtId="0" fontId="5" fillId="0" borderId="12" xfId="0" applyFont="1" applyBorder="1" applyAlignment="1" applyProtection="1">
      <alignment horizontal="distributed" vertical="center"/>
      <protection/>
    </xf>
    <xf numFmtId="0" fontId="4" fillId="0" borderId="0" xfId="0" applyFont="1" applyAlignment="1" applyProtection="1">
      <alignment/>
      <protection hidden="1"/>
    </xf>
    <xf numFmtId="0" fontId="4" fillId="0" borderId="0" xfId="0" applyFont="1" applyBorder="1" applyAlignment="1" applyProtection="1">
      <alignment/>
      <protection hidden="1"/>
    </xf>
    <xf numFmtId="0" fontId="4" fillId="0" borderId="0" xfId="0" applyFont="1" applyBorder="1" applyAlignment="1" applyProtection="1">
      <alignment vertical="center"/>
      <protection hidden="1"/>
    </xf>
    <xf numFmtId="0" fontId="4" fillId="0" borderId="0" xfId="0" applyFont="1" applyBorder="1" applyAlignment="1" applyProtection="1">
      <alignment horizontal="left"/>
      <protection hidden="1"/>
    </xf>
    <xf numFmtId="0" fontId="4" fillId="0" borderId="0" xfId="0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57" fontId="13" fillId="0" borderId="0" xfId="0" applyNumberFormat="1" applyFont="1" applyFill="1" applyBorder="1" applyAlignment="1" applyProtection="1">
      <alignment vertical="center"/>
      <protection hidden="1"/>
    </xf>
    <xf numFmtId="0" fontId="14" fillId="0" borderId="0" xfId="0" applyFont="1" applyAlignment="1" applyProtection="1">
      <alignment/>
      <protection hidden="1"/>
    </xf>
    <xf numFmtId="0" fontId="14" fillId="0" borderId="0" xfId="0" applyFont="1" applyAlignment="1" applyProtection="1">
      <alignment vertical="top"/>
      <protection hidden="1"/>
    </xf>
    <xf numFmtId="0" fontId="15" fillId="0" borderId="0" xfId="0" applyFont="1" applyAlignment="1" applyProtection="1">
      <alignment horizontal="left" vertical="top"/>
      <protection hidden="1"/>
    </xf>
    <xf numFmtId="0" fontId="16" fillId="0" borderId="0" xfId="0" applyFont="1" applyAlignment="1" applyProtection="1">
      <alignment vertical="center"/>
      <protection hidden="1"/>
    </xf>
    <xf numFmtId="0" fontId="4" fillId="0" borderId="13" xfId="0" applyFont="1" applyBorder="1" applyAlignment="1" applyProtection="1">
      <alignment/>
      <protection hidden="1"/>
    </xf>
    <xf numFmtId="0" fontId="4" fillId="0" borderId="14" xfId="0" applyFont="1" applyBorder="1" applyAlignment="1" applyProtection="1">
      <alignment/>
      <protection hidden="1"/>
    </xf>
    <xf numFmtId="0" fontId="4" fillId="0" borderId="0" xfId="0" applyFont="1" applyFill="1" applyAlignment="1" applyProtection="1">
      <alignment/>
      <protection hidden="1"/>
    </xf>
    <xf numFmtId="0" fontId="4" fillId="0" borderId="15" xfId="0" applyFont="1" applyFill="1" applyBorder="1" applyAlignment="1" applyProtection="1">
      <alignment/>
      <protection hidden="1"/>
    </xf>
    <xf numFmtId="0" fontId="4" fillId="33" borderId="16" xfId="0" applyFont="1" applyFill="1" applyBorder="1" applyAlignment="1" applyProtection="1">
      <alignment/>
      <protection hidden="1"/>
    </xf>
    <xf numFmtId="0" fontId="4" fillId="33" borderId="17" xfId="0" applyFont="1" applyFill="1" applyBorder="1" applyAlignment="1" applyProtection="1">
      <alignment/>
      <protection hidden="1"/>
    </xf>
    <xf numFmtId="0" fontId="4" fillId="0" borderId="0" xfId="0" applyFont="1" applyAlignment="1" applyProtection="1">
      <alignment horizontal="right"/>
      <protection hidden="1"/>
    </xf>
    <xf numFmtId="0" fontId="4" fillId="0" borderId="13" xfId="0" applyFont="1" applyFill="1" applyBorder="1" applyAlignment="1" applyProtection="1">
      <alignment/>
      <protection hidden="1"/>
    </xf>
    <xf numFmtId="0" fontId="4" fillId="0" borderId="14" xfId="0" applyFont="1" applyFill="1" applyBorder="1" applyAlignment="1" applyProtection="1">
      <alignment horizontal="distributed" vertical="center"/>
      <protection hidden="1"/>
    </xf>
    <xf numFmtId="0" fontId="4" fillId="0" borderId="14" xfId="0" applyFont="1" applyFill="1" applyBorder="1" applyAlignment="1" applyProtection="1">
      <alignment/>
      <protection hidden="1"/>
    </xf>
    <xf numFmtId="0" fontId="4" fillId="0" borderId="14" xfId="0" applyFont="1" applyFill="1" applyBorder="1" applyAlignment="1" applyProtection="1">
      <alignment horizontal="center" vertical="center"/>
      <protection hidden="1"/>
    </xf>
    <xf numFmtId="0" fontId="10" fillId="0" borderId="15" xfId="0" applyFont="1" applyFill="1" applyBorder="1" applyAlignment="1" applyProtection="1">
      <alignment/>
      <protection hidden="1"/>
    </xf>
    <xf numFmtId="0" fontId="4" fillId="0" borderId="18" xfId="0" applyFont="1" applyFill="1" applyBorder="1" applyAlignment="1" applyProtection="1">
      <alignment/>
      <protection hidden="1"/>
    </xf>
    <xf numFmtId="0" fontId="4" fillId="0" borderId="19" xfId="0" applyFont="1" applyFill="1" applyBorder="1" applyAlignment="1" applyProtection="1">
      <alignment horizontal="right" vertical="center"/>
      <protection hidden="1"/>
    </xf>
    <xf numFmtId="0" fontId="4" fillId="0" borderId="19" xfId="0" applyFont="1" applyFill="1" applyBorder="1" applyAlignment="1" applyProtection="1">
      <alignment/>
      <protection hidden="1"/>
    </xf>
    <xf numFmtId="0" fontId="4" fillId="0" borderId="16" xfId="0" applyFont="1" applyFill="1" applyBorder="1" applyAlignment="1" applyProtection="1">
      <alignment/>
      <protection hidden="1"/>
    </xf>
    <xf numFmtId="0" fontId="4" fillId="0" borderId="17" xfId="0" applyFont="1" applyFill="1" applyBorder="1" applyAlignment="1" applyProtection="1">
      <alignment horizontal="right" vertical="center"/>
      <protection hidden="1"/>
    </xf>
    <xf numFmtId="0" fontId="4" fillId="0" borderId="17" xfId="0" applyFont="1" applyFill="1" applyBorder="1" applyAlignment="1" applyProtection="1">
      <alignment/>
      <protection hidden="1"/>
    </xf>
    <xf numFmtId="0" fontId="10" fillId="0" borderId="20" xfId="0" applyFont="1" applyBorder="1" applyAlignment="1" applyProtection="1">
      <alignment/>
      <protection hidden="1"/>
    </xf>
    <xf numFmtId="0" fontId="4" fillId="0" borderId="17" xfId="0" applyFont="1" applyFill="1" applyBorder="1" applyAlignment="1" applyProtection="1">
      <alignment horizontal="distributed" vertical="center"/>
      <protection hidden="1"/>
    </xf>
    <xf numFmtId="0" fontId="4" fillId="0" borderId="17" xfId="0" applyFont="1" applyFill="1" applyBorder="1" applyAlignment="1" applyProtection="1">
      <alignment horizontal="center" vertical="center"/>
      <protection hidden="1"/>
    </xf>
    <xf numFmtId="0" fontId="4" fillId="0" borderId="21" xfId="0" applyFont="1" applyBorder="1" applyAlignment="1" applyProtection="1">
      <alignment/>
      <protection hidden="1"/>
    </xf>
    <xf numFmtId="0" fontId="15" fillId="0" borderId="22" xfId="0" applyFont="1" applyBorder="1" applyAlignment="1" applyProtection="1">
      <alignment horizontal="distributed" vertical="center"/>
      <protection hidden="1"/>
    </xf>
    <xf numFmtId="0" fontId="4" fillId="0" borderId="22" xfId="0" applyFont="1" applyBorder="1" applyAlignment="1" applyProtection="1">
      <alignment/>
      <protection hidden="1"/>
    </xf>
    <xf numFmtId="180" fontId="7" fillId="0" borderId="22" xfId="0" applyNumberFormat="1" applyFont="1" applyBorder="1" applyAlignment="1" applyProtection="1">
      <alignment vertical="center"/>
      <protection hidden="1"/>
    </xf>
    <xf numFmtId="0" fontId="4" fillId="0" borderId="0" xfId="0" applyFont="1" applyBorder="1" applyAlignment="1" applyProtection="1">
      <alignment horizontal="distributed" vertical="center"/>
      <protection hidden="1"/>
    </xf>
    <xf numFmtId="38" fontId="4" fillId="0" borderId="0" xfId="48" applyFont="1" applyBorder="1" applyAlignment="1" applyProtection="1">
      <alignment horizontal="right" vertical="center"/>
      <protection hidden="1"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4" fillId="0" borderId="0" xfId="0" applyFont="1" applyFill="1" applyBorder="1" applyAlignment="1" applyProtection="1">
      <alignment vertical="center"/>
      <protection hidden="1"/>
    </xf>
    <xf numFmtId="187" fontId="11" fillId="0" borderId="23" xfId="0" applyNumberFormat="1" applyFont="1" applyFill="1" applyBorder="1" applyAlignment="1" applyProtection="1">
      <alignment vertical="center"/>
      <protection hidden="1"/>
    </xf>
    <xf numFmtId="187" fontId="11" fillId="0" borderId="24" xfId="0" applyNumberFormat="1" applyFont="1" applyFill="1" applyBorder="1" applyAlignment="1" applyProtection="1">
      <alignment vertical="center"/>
      <protection hidden="1"/>
    </xf>
    <xf numFmtId="0" fontId="5" fillId="0" borderId="0" xfId="0" applyFont="1" applyAlignment="1" applyProtection="1">
      <alignment/>
      <protection/>
    </xf>
    <xf numFmtId="0" fontId="5" fillId="0" borderId="25" xfId="0" applyFont="1" applyBorder="1" applyAlignment="1" applyProtection="1">
      <alignment/>
      <protection/>
    </xf>
    <xf numFmtId="0" fontId="5" fillId="0" borderId="25" xfId="0" applyFont="1" applyBorder="1" applyAlignment="1" applyProtection="1">
      <alignment vertical="center"/>
      <protection/>
    </xf>
    <xf numFmtId="0" fontId="5" fillId="0" borderId="26" xfId="0" applyFont="1" applyBorder="1" applyAlignment="1" applyProtection="1">
      <alignment vertical="center"/>
      <protection/>
    </xf>
    <xf numFmtId="0" fontId="5" fillId="0" borderId="27" xfId="0" applyFont="1" applyBorder="1" applyAlignment="1" applyProtection="1">
      <alignment horizontal="right"/>
      <protection/>
    </xf>
    <xf numFmtId="0" fontId="5" fillId="0" borderId="26" xfId="0" applyFont="1" applyBorder="1" applyAlignment="1" applyProtection="1">
      <alignment horizontal="left"/>
      <protection/>
    </xf>
    <xf numFmtId="0" fontId="5" fillId="0" borderId="28" xfId="0" applyFont="1" applyBorder="1" applyAlignment="1" applyProtection="1">
      <alignment horizontal="right"/>
      <protection/>
    </xf>
    <xf numFmtId="0" fontId="5" fillId="0" borderId="29" xfId="0" applyNumberFormat="1" applyFont="1" applyBorder="1" applyAlignment="1" applyProtection="1">
      <alignment horizontal="left"/>
      <protection/>
    </xf>
    <xf numFmtId="0" fontId="5" fillId="0" borderId="29" xfId="0" applyFont="1" applyBorder="1" applyAlignment="1" applyProtection="1">
      <alignment horizontal="left"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29" xfId="0" applyFont="1" applyBorder="1" applyAlignment="1" applyProtection="1">
      <alignment horizontal="left" vertical="center"/>
      <protection/>
    </xf>
    <xf numFmtId="0" fontId="5" fillId="0" borderId="30" xfId="0" applyFont="1" applyBorder="1" applyAlignment="1" applyProtection="1">
      <alignment horizontal="right" vertical="center"/>
      <protection/>
    </xf>
    <xf numFmtId="0" fontId="5" fillId="0" borderId="31" xfId="0" applyNumberFormat="1" applyFont="1" applyBorder="1" applyAlignment="1" applyProtection="1">
      <alignment horizontal="left" vertical="center"/>
      <protection/>
    </xf>
    <xf numFmtId="0" fontId="5" fillId="0" borderId="31" xfId="0" applyFont="1" applyBorder="1" applyAlignment="1" applyProtection="1">
      <alignment horizontal="left" vertical="center"/>
      <protection/>
    </xf>
    <xf numFmtId="0" fontId="5" fillId="0" borderId="19" xfId="0" applyFont="1" applyBorder="1" applyAlignment="1" applyProtection="1">
      <alignment horizontal="right" vertical="center"/>
      <protection/>
    </xf>
    <xf numFmtId="0" fontId="5" fillId="0" borderId="32" xfId="0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vertical="center"/>
      <protection/>
    </xf>
    <xf numFmtId="0" fontId="5" fillId="0" borderId="33" xfId="0" applyFont="1" applyFill="1" applyBorder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left" vertical="center"/>
      <protection/>
    </xf>
    <xf numFmtId="0" fontId="5" fillId="0" borderId="0" xfId="0" applyFont="1" applyAlignment="1" applyProtection="1">
      <alignment vertical="center"/>
      <protection/>
    </xf>
    <xf numFmtId="0" fontId="5" fillId="0" borderId="34" xfId="0" applyFont="1" applyBorder="1" applyAlignment="1" applyProtection="1">
      <alignment vertical="center"/>
      <protection/>
    </xf>
    <xf numFmtId="0" fontId="5" fillId="0" borderId="35" xfId="0" applyFont="1" applyBorder="1" applyAlignment="1" applyProtection="1">
      <alignment vertical="center"/>
      <protection/>
    </xf>
    <xf numFmtId="0" fontId="5" fillId="0" borderId="25" xfId="0" applyFont="1" applyBorder="1" applyAlignment="1" applyProtection="1">
      <alignment horizontal="right" vertical="center"/>
      <protection/>
    </xf>
    <xf numFmtId="0" fontId="5" fillId="0" borderId="34" xfId="0" applyFont="1" applyBorder="1" applyAlignment="1" applyProtection="1">
      <alignment horizontal="center" vertical="center"/>
      <protection/>
    </xf>
    <xf numFmtId="0" fontId="5" fillId="0" borderId="35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36" xfId="0" applyFont="1" applyBorder="1" applyAlignment="1" applyProtection="1">
      <alignment horizontal="center" vertical="center"/>
      <protection/>
    </xf>
    <xf numFmtId="0" fontId="5" fillId="0" borderId="27" xfId="0" applyFont="1" applyBorder="1" applyAlignment="1" applyProtection="1">
      <alignment vertical="center"/>
      <protection/>
    </xf>
    <xf numFmtId="0" fontId="5" fillId="0" borderId="31" xfId="0" applyFont="1" applyBorder="1" applyAlignment="1" applyProtection="1">
      <alignment vertical="center"/>
      <protection/>
    </xf>
    <xf numFmtId="0" fontId="5" fillId="0" borderId="30" xfId="0" applyFont="1" applyBorder="1" applyAlignment="1" applyProtection="1">
      <alignment vertical="center"/>
      <protection/>
    </xf>
    <xf numFmtId="182" fontId="5" fillId="0" borderId="25" xfId="0" applyNumberFormat="1" applyFont="1" applyBorder="1" applyAlignment="1" applyProtection="1">
      <alignment vertical="center"/>
      <protection/>
    </xf>
    <xf numFmtId="186" fontId="5" fillId="0" borderId="27" xfId="0" applyNumberFormat="1" applyFont="1" applyBorder="1" applyAlignment="1" applyProtection="1">
      <alignment vertical="center"/>
      <protection/>
    </xf>
    <xf numFmtId="0" fontId="5" fillId="0" borderId="29" xfId="0" applyFont="1" applyBorder="1" applyAlignment="1" applyProtection="1">
      <alignment vertical="center"/>
      <protection/>
    </xf>
    <xf numFmtId="0" fontId="5" fillId="0" borderId="30" xfId="0" applyFont="1" applyBorder="1" applyAlignment="1" applyProtection="1">
      <alignment/>
      <protection/>
    </xf>
    <xf numFmtId="186" fontId="5" fillId="0" borderId="19" xfId="0" applyNumberFormat="1" applyFont="1" applyBorder="1" applyAlignment="1" applyProtection="1">
      <alignment vertical="center"/>
      <protection/>
    </xf>
    <xf numFmtId="0" fontId="5" fillId="0" borderId="31" xfId="0" applyFont="1" applyBorder="1" applyAlignment="1" applyProtection="1">
      <alignment/>
      <protection/>
    </xf>
    <xf numFmtId="0" fontId="5" fillId="0" borderId="19" xfId="0" applyFont="1" applyBorder="1" applyAlignment="1" applyProtection="1">
      <alignment vertical="center"/>
      <protection/>
    </xf>
    <xf numFmtId="0" fontId="5" fillId="0" borderId="37" xfId="0" applyFont="1" applyBorder="1" applyAlignment="1" applyProtection="1">
      <alignment horizontal="center" vertical="center"/>
      <protection/>
    </xf>
    <xf numFmtId="0" fontId="5" fillId="0" borderId="38" xfId="0" applyFont="1" applyBorder="1" applyAlignment="1" applyProtection="1">
      <alignment horizontal="center" vertical="center"/>
      <protection/>
    </xf>
    <xf numFmtId="183" fontId="5" fillId="0" borderId="30" xfId="0" applyNumberFormat="1" applyFont="1" applyBorder="1" applyAlignment="1" applyProtection="1">
      <alignment vertical="center"/>
      <protection/>
    </xf>
    <xf numFmtId="184" fontId="5" fillId="0" borderId="39" xfId="0" applyNumberFormat="1" applyFont="1" applyBorder="1" applyAlignment="1" applyProtection="1">
      <alignment horizontal="center" vertical="center"/>
      <protection/>
    </xf>
    <xf numFmtId="57" fontId="17" fillId="0" borderId="27" xfId="0" applyNumberFormat="1" applyFont="1" applyFill="1" applyBorder="1" applyAlignment="1" applyProtection="1">
      <alignment vertical="center"/>
      <protection/>
    </xf>
    <xf numFmtId="0" fontId="5" fillId="0" borderId="40" xfId="0" applyFont="1" applyBorder="1" applyAlignment="1" applyProtection="1">
      <alignment vertical="center"/>
      <protection/>
    </xf>
    <xf numFmtId="176" fontId="18" fillId="0" borderId="12" xfId="0" applyNumberFormat="1" applyFont="1" applyBorder="1" applyAlignment="1" applyProtection="1">
      <alignment horizontal="center" vertical="center"/>
      <protection/>
    </xf>
    <xf numFmtId="0" fontId="5" fillId="0" borderId="41" xfId="0" applyFont="1" applyBorder="1" applyAlignment="1" applyProtection="1">
      <alignment vertical="center"/>
      <protection/>
    </xf>
    <xf numFmtId="0" fontId="5" fillId="0" borderId="28" xfId="0" applyFont="1" applyBorder="1" applyAlignment="1" applyProtection="1">
      <alignment/>
      <protection/>
    </xf>
    <xf numFmtId="186" fontId="5" fillId="0" borderId="0" xfId="0" applyNumberFormat="1" applyFont="1" applyBorder="1" applyAlignment="1" applyProtection="1">
      <alignment vertical="center"/>
      <protection/>
    </xf>
    <xf numFmtId="0" fontId="5" fillId="0" borderId="13" xfId="0" applyFont="1" applyBorder="1" applyAlignment="1" applyProtection="1">
      <alignment/>
      <protection/>
    </xf>
    <xf numFmtId="0" fontId="5" fillId="0" borderId="14" xfId="0" applyFont="1" applyBorder="1" applyAlignment="1" applyProtection="1">
      <alignment/>
      <protection/>
    </xf>
    <xf numFmtId="0" fontId="5" fillId="0" borderId="42" xfId="0" applyFont="1" applyBorder="1" applyAlignment="1" applyProtection="1">
      <alignment/>
      <protection/>
    </xf>
    <xf numFmtId="38" fontId="5" fillId="0" borderId="43" xfId="48" applyFont="1" applyBorder="1" applyAlignment="1" applyProtection="1">
      <alignment horizontal="distributed" vertical="center"/>
      <protection/>
    </xf>
    <xf numFmtId="38" fontId="5" fillId="0" borderId="44" xfId="48" applyFont="1" applyBorder="1" applyAlignment="1" applyProtection="1">
      <alignment horizontal="distributed" vertical="center"/>
      <protection/>
    </xf>
    <xf numFmtId="0" fontId="5" fillId="0" borderId="45" xfId="0" applyFont="1" applyBorder="1" applyAlignment="1" applyProtection="1">
      <alignment horizontal="distributed" vertical="center"/>
      <protection/>
    </xf>
    <xf numFmtId="0" fontId="5" fillId="0" borderId="46" xfId="0" applyFont="1" applyBorder="1" applyAlignment="1" applyProtection="1">
      <alignment vertical="center"/>
      <protection/>
    </xf>
    <xf numFmtId="0" fontId="5" fillId="0" borderId="11" xfId="0" applyFont="1" applyBorder="1" applyAlignment="1" applyProtection="1">
      <alignment horizontal="right" vertical="center"/>
      <protection/>
    </xf>
    <xf numFmtId="0" fontId="5" fillId="0" borderId="11" xfId="0" applyFont="1" applyBorder="1" applyAlignment="1" applyProtection="1">
      <alignment vertical="center"/>
      <protection/>
    </xf>
    <xf numFmtId="0" fontId="5" fillId="0" borderId="32" xfId="0" applyFont="1" applyBorder="1" applyAlignment="1" applyProtection="1">
      <alignment/>
      <protection/>
    </xf>
    <xf numFmtId="0" fontId="5" fillId="0" borderId="47" xfId="0" applyFont="1" applyBorder="1" applyAlignment="1" applyProtection="1">
      <alignment/>
      <protection/>
    </xf>
    <xf numFmtId="38" fontId="5" fillId="0" borderId="48" xfId="48" applyFont="1" applyFill="1" applyBorder="1" applyAlignment="1" applyProtection="1">
      <alignment vertical="center"/>
      <protection/>
    </xf>
    <xf numFmtId="0" fontId="5" fillId="0" borderId="33" xfId="0" applyFont="1" applyBorder="1" applyAlignment="1" applyProtection="1">
      <alignment horizontal="center" vertical="center"/>
      <protection/>
    </xf>
    <xf numFmtId="0" fontId="5" fillId="0" borderId="46" xfId="0" applyFont="1" applyBorder="1" applyAlignment="1" applyProtection="1">
      <alignment/>
      <protection/>
    </xf>
    <xf numFmtId="0" fontId="5" fillId="0" borderId="11" xfId="0" applyFont="1" applyBorder="1" applyAlignment="1" applyProtection="1">
      <alignment horizontal="left" vertical="center"/>
      <protection/>
    </xf>
    <xf numFmtId="0" fontId="5" fillId="34" borderId="16" xfId="0" applyFont="1" applyFill="1" applyBorder="1" applyAlignment="1" applyProtection="1">
      <alignment/>
      <protection/>
    </xf>
    <xf numFmtId="0" fontId="5" fillId="34" borderId="17" xfId="0" applyFont="1" applyFill="1" applyBorder="1" applyAlignment="1" applyProtection="1">
      <alignment horizontal="distributed" vertical="center"/>
      <protection/>
    </xf>
    <xf numFmtId="0" fontId="5" fillId="34" borderId="49" xfId="0" applyFont="1" applyFill="1" applyBorder="1" applyAlignment="1" applyProtection="1">
      <alignment/>
      <protection/>
    </xf>
    <xf numFmtId="38" fontId="5" fillId="34" borderId="50" xfId="48" applyFont="1" applyFill="1" applyBorder="1" applyAlignment="1" applyProtection="1">
      <alignment vertical="center"/>
      <protection/>
    </xf>
    <xf numFmtId="0" fontId="5" fillId="34" borderId="51" xfId="0" applyFont="1" applyFill="1" applyBorder="1" applyAlignment="1" applyProtection="1">
      <alignment horizontal="center" vertical="center"/>
      <protection/>
    </xf>
    <xf numFmtId="0" fontId="5" fillId="0" borderId="11" xfId="0" applyNumberFormat="1" applyFont="1" applyBorder="1" applyAlignment="1" applyProtection="1">
      <alignment vertical="center"/>
      <protection/>
    </xf>
    <xf numFmtId="0" fontId="5" fillId="0" borderId="35" xfId="0" applyNumberFormat="1" applyFont="1" applyBorder="1" applyAlignment="1" applyProtection="1">
      <alignment vertical="center"/>
      <protection/>
    </xf>
    <xf numFmtId="0" fontId="5" fillId="0" borderId="13" xfId="0" applyFont="1" applyFill="1" applyBorder="1" applyAlignment="1" applyProtection="1">
      <alignment/>
      <protection/>
    </xf>
    <xf numFmtId="0" fontId="5" fillId="0" borderId="14" xfId="0" applyFont="1" applyFill="1" applyBorder="1" applyAlignment="1" applyProtection="1">
      <alignment horizontal="distributed" vertical="center"/>
      <protection/>
    </xf>
    <xf numFmtId="0" fontId="5" fillId="0" borderId="14" xfId="0" applyFont="1" applyFill="1" applyBorder="1" applyAlignment="1" applyProtection="1">
      <alignment/>
      <protection/>
    </xf>
    <xf numFmtId="38" fontId="5" fillId="0" borderId="14" xfId="48" applyFont="1" applyFill="1" applyBorder="1" applyAlignment="1" applyProtection="1">
      <alignment vertical="center"/>
      <protection/>
    </xf>
    <xf numFmtId="0" fontId="5" fillId="0" borderId="52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Alignment="1" applyProtection="1">
      <alignment/>
      <protection/>
    </xf>
    <xf numFmtId="0" fontId="5" fillId="0" borderId="28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0" fontId="5" fillId="0" borderId="29" xfId="0" applyFont="1" applyFill="1" applyBorder="1" applyAlignment="1" applyProtection="1">
      <alignment/>
      <protection/>
    </xf>
    <xf numFmtId="0" fontId="5" fillId="0" borderId="0" xfId="0" applyFont="1" applyFill="1" applyAlignment="1" applyProtection="1">
      <alignment vertical="center"/>
      <protection/>
    </xf>
    <xf numFmtId="0" fontId="5" fillId="35" borderId="18" xfId="0" applyFont="1" applyFill="1" applyBorder="1" applyAlignment="1" applyProtection="1">
      <alignment/>
      <protection/>
    </xf>
    <xf numFmtId="0" fontId="5" fillId="35" borderId="19" xfId="0" applyFont="1" applyFill="1" applyBorder="1" applyAlignment="1" applyProtection="1">
      <alignment horizontal="distributed" vertical="center"/>
      <protection/>
    </xf>
    <xf numFmtId="0" fontId="5" fillId="35" borderId="31" xfId="0" applyFont="1" applyFill="1" applyBorder="1" applyAlignment="1" applyProtection="1">
      <alignment/>
      <protection/>
    </xf>
    <xf numFmtId="38" fontId="5" fillId="35" borderId="53" xfId="48" applyFont="1" applyFill="1" applyBorder="1" applyAlignment="1" applyProtection="1">
      <alignment vertical="center"/>
      <protection/>
    </xf>
    <xf numFmtId="0" fontId="5" fillId="35" borderId="36" xfId="0" applyFont="1" applyFill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/>
      <protection/>
    </xf>
    <xf numFmtId="0" fontId="5" fillId="0" borderId="54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29" xfId="0" applyFont="1" applyBorder="1" applyAlignment="1" applyProtection="1">
      <alignment/>
      <protection/>
    </xf>
    <xf numFmtId="0" fontId="5" fillId="0" borderId="53" xfId="0" applyFont="1" applyBorder="1" applyAlignment="1" applyProtection="1">
      <alignment horizontal="right" vertical="center"/>
      <protection/>
    </xf>
    <xf numFmtId="0" fontId="5" fillId="0" borderId="16" xfId="0" applyFont="1" applyFill="1" applyBorder="1" applyAlignment="1" applyProtection="1">
      <alignment/>
      <protection/>
    </xf>
    <xf numFmtId="0" fontId="5" fillId="0" borderId="17" xfId="0" applyFont="1" applyFill="1" applyBorder="1" applyAlignment="1" applyProtection="1">
      <alignment horizontal="distributed" vertical="center"/>
      <protection/>
    </xf>
    <xf numFmtId="0" fontId="5" fillId="0" borderId="17" xfId="0" applyFont="1" applyFill="1" applyBorder="1" applyAlignment="1" applyProtection="1">
      <alignment/>
      <protection/>
    </xf>
    <xf numFmtId="0" fontId="5" fillId="0" borderId="55" xfId="0" applyFont="1" applyFill="1" applyBorder="1" applyAlignment="1" applyProtection="1">
      <alignment horizontal="center" vertical="center"/>
      <protection/>
    </xf>
    <xf numFmtId="0" fontId="5" fillId="34" borderId="13" xfId="0" applyFont="1" applyFill="1" applyBorder="1" applyAlignment="1" applyProtection="1">
      <alignment/>
      <protection/>
    </xf>
    <xf numFmtId="0" fontId="5" fillId="34" borderId="14" xfId="0" applyFont="1" applyFill="1" applyBorder="1" applyAlignment="1" applyProtection="1">
      <alignment horizontal="distributed" vertical="center"/>
      <protection/>
    </xf>
    <xf numFmtId="0" fontId="5" fillId="34" borderId="42" xfId="0" applyFont="1" applyFill="1" applyBorder="1" applyAlignment="1" applyProtection="1">
      <alignment/>
      <protection/>
    </xf>
    <xf numFmtId="38" fontId="5" fillId="34" borderId="43" xfId="48" applyFont="1" applyFill="1" applyBorder="1" applyAlignment="1" applyProtection="1">
      <alignment vertical="center"/>
      <protection/>
    </xf>
    <xf numFmtId="0" fontId="5" fillId="34" borderId="45" xfId="0" applyFont="1" applyFill="1" applyBorder="1" applyAlignment="1" applyProtection="1">
      <alignment horizontal="center" vertical="center"/>
      <protection/>
    </xf>
    <xf numFmtId="0" fontId="5" fillId="0" borderId="32" xfId="0" applyFont="1" applyFill="1" applyBorder="1" applyAlignment="1" applyProtection="1">
      <alignment/>
      <protection/>
    </xf>
    <xf numFmtId="0" fontId="5" fillId="0" borderId="10" xfId="0" applyFont="1" applyFill="1" applyBorder="1" applyAlignment="1" applyProtection="1">
      <alignment horizontal="distributed" vertical="center"/>
      <protection/>
    </xf>
    <xf numFmtId="0" fontId="5" fillId="0" borderId="47" xfId="0" applyFont="1" applyFill="1" applyBorder="1" applyAlignment="1" applyProtection="1">
      <alignment/>
      <protection/>
    </xf>
    <xf numFmtId="0" fontId="5" fillId="0" borderId="0" xfId="0" applyFont="1" applyAlignment="1" applyProtection="1">
      <alignment horizontal="right"/>
      <protection/>
    </xf>
    <xf numFmtId="0" fontId="5" fillId="0" borderId="18" xfId="0" applyFont="1" applyBorder="1" applyAlignment="1" applyProtection="1">
      <alignment/>
      <protection/>
    </xf>
    <xf numFmtId="185" fontId="5" fillId="0" borderId="11" xfId="0" applyNumberFormat="1" applyFont="1" applyBorder="1" applyAlignment="1" applyProtection="1">
      <alignment horizontal="distributed" vertical="center"/>
      <protection/>
    </xf>
    <xf numFmtId="38" fontId="5" fillId="0" borderId="53" xfId="48" applyFont="1" applyFill="1" applyBorder="1" applyAlignment="1" applyProtection="1">
      <alignment vertical="center"/>
      <protection/>
    </xf>
    <xf numFmtId="181" fontId="5" fillId="0" borderId="25" xfId="0" applyNumberFormat="1" applyFont="1" applyBorder="1" applyAlignment="1" applyProtection="1">
      <alignment horizontal="right"/>
      <protection/>
    </xf>
    <xf numFmtId="181" fontId="5" fillId="0" borderId="26" xfId="0" applyNumberFormat="1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/>
      <protection/>
    </xf>
    <xf numFmtId="181" fontId="5" fillId="0" borderId="29" xfId="0" applyNumberFormat="1" applyFont="1" applyBorder="1" applyAlignment="1" applyProtection="1">
      <alignment/>
      <protection/>
    </xf>
    <xf numFmtId="0" fontId="5" fillId="0" borderId="0" xfId="0" applyFont="1" applyAlignment="1" applyProtection="1">
      <alignment horizontal="right" vertical="center"/>
      <protection/>
    </xf>
    <xf numFmtId="0" fontId="5" fillId="0" borderId="34" xfId="0" applyFont="1" applyBorder="1" applyAlignment="1" applyProtection="1">
      <alignment/>
      <protection/>
    </xf>
    <xf numFmtId="0" fontId="5" fillId="0" borderId="35" xfId="0" applyFont="1" applyBorder="1" applyAlignment="1" applyProtection="1">
      <alignment/>
      <protection/>
    </xf>
    <xf numFmtId="38" fontId="5" fillId="0" borderId="54" xfId="48" applyFont="1" applyFill="1" applyBorder="1" applyAlignment="1" applyProtection="1">
      <alignment vertical="center"/>
      <protection/>
    </xf>
    <xf numFmtId="2" fontId="18" fillId="0" borderId="0" xfId="0" applyNumberFormat="1" applyFont="1" applyAlignment="1" applyProtection="1">
      <alignment vertical="center"/>
      <protection/>
    </xf>
    <xf numFmtId="0" fontId="5" fillId="0" borderId="56" xfId="0" applyFont="1" applyBorder="1" applyAlignment="1" applyProtection="1">
      <alignment horizontal="center" vertical="center"/>
      <protection/>
    </xf>
    <xf numFmtId="0" fontId="5" fillId="0" borderId="37" xfId="0" applyFont="1" applyBorder="1" applyAlignment="1" applyProtection="1">
      <alignment/>
      <protection/>
    </xf>
    <xf numFmtId="0" fontId="5" fillId="0" borderId="38" xfId="0" applyFont="1" applyBorder="1" applyAlignment="1" applyProtection="1">
      <alignment/>
      <protection/>
    </xf>
    <xf numFmtId="0" fontId="5" fillId="0" borderId="57" xfId="0" applyFont="1" applyBorder="1" applyAlignment="1" applyProtection="1">
      <alignment horizontal="center" vertical="center"/>
      <protection/>
    </xf>
    <xf numFmtId="0" fontId="5" fillId="0" borderId="19" xfId="0" applyFont="1" applyBorder="1" applyAlignment="1" applyProtection="1">
      <alignment horizontal="right"/>
      <protection/>
    </xf>
    <xf numFmtId="181" fontId="5" fillId="0" borderId="31" xfId="0" applyNumberFormat="1" applyFont="1" applyBorder="1" applyAlignment="1" applyProtection="1">
      <alignment/>
      <protection/>
    </xf>
    <xf numFmtId="0" fontId="5" fillId="0" borderId="58" xfId="0" applyFont="1" applyBorder="1" applyAlignment="1" applyProtection="1">
      <alignment/>
      <protection/>
    </xf>
    <xf numFmtId="0" fontId="5" fillId="0" borderId="59" xfId="0" applyFont="1" applyBorder="1" applyAlignment="1" applyProtection="1">
      <alignment/>
      <protection/>
    </xf>
    <xf numFmtId="0" fontId="5" fillId="0" borderId="60" xfId="0" applyFont="1" applyBorder="1" applyAlignment="1" applyProtection="1">
      <alignment horizontal="center" vertical="center"/>
      <protection/>
    </xf>
    <xf numFmtId="0" fontId="5" fillId="0" borderId="16" xfId="0" applyFont="1" applyBorder="1" applyAlignment="1" applyProtection="1">
      <alignment/>
      <protection/>
    </xf>
    <xf numFmtId="0" fontId="5" fillId="0" borderId="49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distributed" vertical="center"/>
      <protection/>
    </xf>
    <xf numFmtId="38" fontId="5" fillId="0" borderId="0" xfId="48" applyFont="1" applyBorder="1" applyAlignment="1" applyProtection="1">
      <alignment horizontal="right" vertical="center"/>
      <protection/>
    </xf>
    <xf numFmtId="0" fontId="5" fillId="0" borderId="0" xfId="0" applyFont="1" applyFill="1" applyBorder="1" applyAlignment="1" applyProtection="1">
      <alignment horizontal="distributed" vertical="center"/>
      <protection/>
    </xf>
    <xf numFmtId="0" fontId="9" fillId="0" borderId="20" xfId="0" applyFont="1" applyBorder="1" applyAlignment="1" applyProtection="1">
      <alignment horizontal="distributed" vertical="center"/>
      <protection hidden="1"/>
    </xf>
    <xf numFmtId="178" fontId="5" fillId="0" borderId="25" xfId="0" applyNumberFormat="1" applyFont="1" applyFill="1" applyBorder="1" applyAlignment="1" applyProtection="1">
      <alignment vertical="center" wrapText="1"/>
      <protection/>
    </xf>
    <xf numFmtId="176" fontId="16" fillId="0" borderId="17" xfId="0" applyNumberFormat="1" applyFont="1" applyBorder="1" applyAlignment="1" applyProtection="1">
      <alignment horizontal="center" vertical="center"/>
      <protection hidden="1"/>
    </xf>
    <xf numFmtId="38" fontId="7" fillId="0" borderId="14" xfId="48" applyFont="1" applyFill="1" applyBorder="1" applyAlignment="1" applyProtection="1">
      <alignment vertical="center"/>
      <protection hidden="1"/>
    </xf>
    <xf numFmtId="0" fontId="10" fillId="0" borderId="52" xfId="0" applyFont="1" applyFill="1" applyBorder="1" applyAlignment="1" applyProtection="1">
      <alignment/>
      <protection hidden="1"/>
    </xf>
    <xf numFmtId="58" fontId="12" fillId="0" borderId="61" xfId="0" applyNumberFormat="1" applyFont="1" applyBorder="1" applyAlignment="1" applyProtection="1">
      <alignment horizontal="left" vertical="center"/>
      <protection hidden="1"/>
    </xf>
    <xf numFmtId="58" fontId="12" fillId="0" borderId="62" xfId="0" applyNumberFormat="1" applyFont="1" applyBorder="1" applyAlignment="1" applyProtection="1">
      <alignment horizontal="left" vertical="center"/>
      <protection hidden="1"/>
    </xf>
    <xf numFmtId="58" fontId="12" fillId="0" borderId="63" xfId="0" applyNumberFormat="1" applyFont="1" applyBorder="1" applyAlignment="1" applyProtection="1">
      <alignment horizontal="left" vertical="center"/>
      <protection hidden="1"/>
    </xf>
    <xf numFmtId="187" fontId="20" fillId="33" borderId="24" xfId="0" applyNumberFormat="1" applyFont="1" applyFill="1" applyBorder="1" applyAlignment="1" applyProtection="1">
      <alignment vertical="center"/>
      <protection hidden="1"/>
    </xf>
    <xf numFmtId="187" fontId="11" fillId="0" borderId="31" xfId="48" applyNumberFormat="1" applyFont="1" applyFill="1" applyBorder="1" applyAlignment="1" applyProtection="1">
      <alignment vertical="center"/>
      <protection hidden="1"/>
    </xf>
    <xf numFmtId="187" fontId="11" fillId="0" borderId="49" xfId="48" applyNumberFormat="1" applyFont="1" applyFill="1" applyBorder="1" applyAlignment="1" applyProtection="1">
      <alignment vertical="center"/>
      <protection hidden="1"/>
    </xf>
    <xf numFmtId="0" fontId="4" fillId="0" borderId="17" xfId="0" applyFont="1" applyBorder="1" applyAlignment="1" applyProtection="1">
      <alignment horizontal="center" vertical="center"/>
      <protection hidden="1"/>
    </xf>
    <xf numFmtId="0" fontId="4" fillId="0" borderId="17" xfId="0" applyFont="1" applyBorder="1" applyAlignment="1" applyProtection="1">
      <alignment vertical="center"/>
      <protection hidden="1"/>
    </xf>
    <xf numFmtId="0" fontId="9" fillId="0" borderId="0" xfId="0" applyFont="1" applyFill="1" applyBorder="1" applyAlignment="1" applyProtection="1">
      <alignment horizontal="center" vertical="center"/>
      <protection hidden="1"/>
    </xf>
    <xf numFmtId="187" fontId="11" fillId="36" borderId="49" xfId="48" applyNumberFormat="1" applyFont="1" applyFill="1" applyBorder="1" applyAlignment="1" applyProtection="1">
      <alignment vertical="center"/>
      <protection hidden="1"/>
    </xf>
    <xf numFmtId="38" fontId="5" fillId="0" borderId="51" xfId="48" applyFont="1" applyBorder="1" applyAlignment="1" applyProtection="1">
      <alignment horizontal="center" vertical="center"/>
      <protection/>
    </xf>
    <xf numFmtId="38" fontId="18" fillId="0" borderId="0" xfId="48" applyFont="1" applyBorder="1" applyAlignment="1" applyProtection="1">
      <alignment horizontal="center" vertical="center"/>
      <protection/>
    </xf>
    <xf numFmtId="179" fontId="5" fillId="0" borderId="64" xfId="0" applyNumberFormat="1" applyFont="1" applyBorder="1" applyAlignment="1" applyProtection="1">
      <alignment horizontal="center" vertical="center"/>
      <protection/>
    </xf>
    <xf numFmtId="176" fontId="5" fillId="37" borderId="48" xfId="0" applyNumberFormat="1" applyFont="1" applyFill="1" applyBorder="1" applyAlignment="1" applyProtection="1">
      <alignment horizontal="center" vertical="center"/>
      <protection/>
    </xf>
    <xf numFmtId="0" fontId="5" fillId="37" borderId="65" xfId="0" applyFont="1" applyFill="1" applyBorder="1" applyAlignment="1" applyProtection="1">
      <alignment horizontal="right" vertical="center" indent="1"/>
      <protection/>
    </xf>
    <xf numFmtId="0" fontId="5" fillId="37" borderId="33" xfId="0" applyFont="1" applyFill="1" applyBorder="1" applyAlignment="1" applyProtection="1">
      <alignment horizontal="center" vertical="center"/>
      <protection locked="0"/>
    </xf>
    <xf numFmtId="176" fontId="5" fillId="37" borderId="53" xfId="0" applyNumberFormat="1" applyFont="1" applyFill="1" applyBorder="1" applyAlignment="1" applyProtection="1">
      <alignment horizontal="center" vertical="center"/>
      <protection/>
    </xf>
    <xf numFmtId="0" fontId="5" fillId="37" borderId="28" xfId="0" applyFont="1" applyFill="1" applyBorder="1" applyAlignment="1" applyProtection="1">
      <alignment horizontal="right" indent="1"/>
      <protection/>
    </xf>
    <xf numFmtId="177" fontId="5" fillId="37" borderId="66" xfId="0" applyNumberFormat="1" applyFont="1" applyFill="1" applyBorder="1" applyAlignment="1" applyProtection="1">
      <alignment horizontal="center" vertical="center"/>
      <protection/>
    </xf>
    <xf numFmtId="38" fontId="5" fillId="37" borderId="54" xfId="48" applyFont="1" applyFill="1" applyBorder="1" applyAlignment="1" applyProtection="1">
      <alignment horizontal="center" vertical="center"/>
      <protection/>
    </xf>
    <xf numFmtId="0" fontId="5" fillId="37" borderId="0" xfId="0" applyFont="1" applyFill="1" applyBorder="1" applyAlignment="1" applyProtection="1">
      <alignment vertical="center"/>
      <protection/>
    </xf>
    <xf numFmtId="0" fontId="5" fillId="37" borderId="36" xfId="0" applyFont="1" applyFill="1" applyBorder="1" applyAlignment="1" applyProtection="1">
      <alignment horizontal="center" vertical="center"/>
      <protection/>
    </xf>
    <xf numFmtId="38" fontId="5" fillId="37" borderId="46" xfId="48" applyFont="1" applyFill="1" applyBorder="1" applyAlignment="1" applyProtection="1">
      <alignment horizontal="center" vertical="center"/>
      <protection/>
    </xf>
    <xf numFmtId="38" fontId="5" fillId="37" borderId="56" xfId="48" applyFont="1" applyFill="1" applyBorder="1" applyAlignment="1" applyProtection="1">
      <alignment horizontal="center" vertical="center"/>
      <protection/>
    </xf>
    <xf numFmtId="176" fontId="5" fillId="37" borderId="67" xfId="48" applyNumberFormat="1" applyFont="1" applyFill="1" applyBorder="1" applyAlignment="1" applyProtection="1">
      <alignment horizontal="center" vertical="center"/>
      <protection/>
    </xf>
    <xf numFmtId="0" fontId="24" fillId="0" borderId="0" xfId="0" applyFont="1" applyFill="1" applyBorder="1" applyAlignment="1" applyProtection="1">
      <alignment horizontal="right" vertical="top"/>
      <protection hidden="1"/>
    </xf>
    <xf numFmtId="0" fontId="8" fillId="0" borderId="0" xfId="0" applyFont="1" applyBorder="1" applyAlignment="1" applyProtection="1">
      <alignment horizontal="center" vertical="center"/>
      <protection hidden="1"/>
    </xf>
    <xf numFmtId="38" fontId="7" fillId="0" borderId="0" xfId="48" applyFont="1" applyFill="1" applyBorder="1" applyAlignment="1" applyProtection="1">
      <alignment vertical="center"/>
      <protection hidden="1"/>
    </xf>
    <xf numFmtId="187" fontId="11" fillId="38" borderId="51" xfId="48" applyNumberFormat="1" applyFont="1" applyFill="1" applyBorder="1" applyAlignment="1" applyProtection="1">
      <alignment vertical="center"/>
      <protection hidden="1"/>
    </xf>
    <xf numFmtId="0" fontId="4" fillId="0" borderId="68" xfId="0" applyFont="1" applyBorder="1" applyAlignment="1" applyProtection="1">
      <alignment vertical="center"/>
      <protection hidden="1"/>
    </xf>
    <xf numFmtId="0" fontId="4" fillId="0" borderId="26" xfId="0" applyFont="1" applyBorder="1" applyAlignment="1" applyProtection="1">
      <alignment vertical="center"/>
      <protection hidden="1"/>
    </xf>
    <xf numFmtId="38" fontId="4" fillId="0" borderId="15" xfId="48" applyFont="1" applyFill="1" applyBorder="1" applyAlignment="1" applyProtection="1">
      <alignment vertical="center"/>
      <protection hidden="1"/>
    </xf>
    <xf numFmtId="187" fontId="11" fillId="0" borderId="69" xfId="48" applyNumberFormat="1" applyFont="1" applyFill="1" applyBorder="1" applyAlignment="1" applyProtection="1">
      <alignment vertical="center"/>
      <protection hidden="1"/>
    </xf>
    <xf numFmtId="180" fontId="7" fillId="0" borderId="70" xfId="48" applyNumberFormat="1" applyFont="1" applyFill="1" applyBorder="1" applyAlignment="1" applyProtection="1">
      <alignment horizontal="center" vertical="center"/>
      <protection hidden="1"/>
    </xf>
    <xf numFmtId="187" fontId="11" fillId="38" borderId="71" xfId="48" applyNumberFormat="1" applyFont="1" applyFill="1" applyBorder="1" applyAlignment="1" applyProtection="1">
      <alignment vertical="center"/>
      <protection hidden="1"/>
    </xf>
    <xf numFmtId="187" fontId="11" fillId="36" borderId="45" xfId="48" applyNumberFormat="1" applyFont="1" applyFill="1" applyBorder="1" applyAlignment="1" applyProtection="1">
      <alignment vertical="center"/>
      <protection hidden="1"/>
    </xf>
    <xf numFmtId="187" fontId="20" fillId="33" borderId="61" xfId="0" applyNumberFormat="1" applyFont="1" applyFill="1" applyBorder="1" applyAlignment="1" applyProtection="1">
      <alignment vertical="center"/>
      <protection hidden="1"/>
    </xf>
    <xf numFmtId="187" fontId="11" fillId="36" borderId="72" xfId="48" applyNumberFormat="1" applyFont="1" applyFill="1" applyBorder="1" applyAlignment="1" applyProtection="1">
      <alignment vertical="center"/>
      <protection hidden="1"/>
    </xf>
    <xf numFmtId="38" fontId="4" fillId="0" borderId="21" xfId="48" applyFont="1" applyFill="1" applyBorder="1" applyAlignment="1" applyProtection="1">
      <alignment vertical="center"/>
      <protection hidden="1"/>
    </xf>
    <xf numFmtId="180" fontId="7" fillId="0" borderId="73" xfId="48" applyNumberFormat="1" applyFont="1" applyFill="1" applyBorder="1" applyAlignment="1" applyProtection="1">
      <alignment horizontal="center" vertical="center"/>
      <protection hidden="1"/>
    </xf>
    <xf numFmtId="0" fontId="6" fillId="0" borderId="17" xfId="0" applyFont="1" applyBorder="1" applyAlignment="1" applyProtection="1">
      <alignment horizontal="distributed" vertical="center"/>
      <protection hidden="1"/>
    </xf>
    <xf numFmtId="0" fontId="4" fillId="0" borderId="58" xfId="0" applyFont="1" applyBorder="1" applyAlignment="1" applyProtection="1">
      <alignment horizontal="center" vertical="center"/>
      <protection hidden="1"/>
    </xf>
    <xf numFmtId="0" fontId="4" fillId="0" borderId="59" xfId="0" applyFont="1" applyBorder="1" applyAlignment="1" applyProtection="1">
      <alignment horizontal="center" vertical="center"/>
      <protection hidden="1"/>
    </xf>
    <xf numFmtId="38" fontId="5" fillId="0" borderId="68" xfId="48" applyFont="1" applyBorder="1" applyAlignment="1" applyProtection="1">
      <alignment horizontal="center" vertical="center" wrapText="1"/>
      <protection hidden="1"/>
    </xf>
    <xf numFmtId="179" fontId="5" fillId="0" borderId="74" xfId="0" applyNumberFormat="1" applyFont="1" applyBorder="1" applyAlignment="1" applyProtection="1">
      <alignment horizontal="center" vertical="center" wrapText="1"/>
      <protection hidden="1"/>
    </xf>
    <xf numFmtId="38" fontId="5" fillId="0" borderId="42" xfId="48" applyFont="1" applyBorder="1" applyAlignment="1" applyProtection="1">
      <alignment horizontal="distributed" vertical="center"/>
      <protection hidden="1"/>
    </xf>
    <xf numFmtId="38" fontId="5" fillId="0" borderId="73" xfId="48" applyFont="1" applyFill="1" applyBorder="1" applyAlignment="1" applyProtection="1">
      <alignment horizontal="center" vertical="center"/>
      <protection hidden="1"/>
    </xf>
    <xf numFmtId="38" fontId="5" fillId="0" borderId="70" xfId="48" applyFont="1" applyFill="1" applyBorder="1" applyAlignment="1" applyProtection="1">
      <alignment horizontal="center" vertical="center"/>
      <protection hidden="1"/>
    </xf>
    <xf numFmtId="0" fontId="5" fillId="0" borderId="20" xfId="0" applyFont="1" applyBorder="1" applyAlignment="1" applyProtection="1">
      <alignment horizontal="distributed" vertical="center"/>
      <protection hidden="1"/>
    </xf>
    <xf numFmtId="0" fontId="31" fillId="0" borderId="75" xfId="0" applyFont="1" applyBorder="1" applyAlignment="1" applyProtection="1">
      <alignment horizontal="distributed" vertical="center"/>
      <protection hidden="1"/>
    </xf>
    <xf numFmtId="0" fontId="31" fillId="0" borderId="27" xfId="0" applyFont="1" applyBorder="1" applyAlignment="1" applyProtection="1">
      <alignment horizontal="distributed" vertical="center"/>
      <protection hidden="1"/>
    </xf>
    <xf numFmtId="0" fontId="31" fillId="33" borderId="17" xfId="0" applyFont="1" applyFill="1" applyBorder="1" applyAlignment="1" applyProtection="1">
      <alignment horizontal="distributed" vertical="center"/>
      <protection hidden="1"/>
    </xf>
    <xf numFmtId="0" fontId="30" fillId="39" borderId="17" xfId="48" applyNumberFormat="1" applyFont="1" applyFill="1" applyBorder="1" applyAlignment="1" applyProtection="1">
      <alignment horizontal="center" vertical="center"/>
      <protection hidden="1"/>
    </xf>
    <xf numFmtId="0" fontId="26" fillId="0" borderId="76" xfId="0" applyFont="1" applyBorder="1" applyAlignment="1">
      <alignment horizontal="distributed" vertical="center"/>
    </xf>
    <xf numFmtId="187" fontId="11" fillId="0" borderId="62" xfId="48" applyNumberFormat="1" applyFont="1" applyFill="1" applyBorder="1" applyAlignment="1" applyProtection="1">
      <alignment vertical="center"/>
      <protection hidden="1"/>
    </xf>
    <xf numFmtId="0" fontId="72" fillId="0" borderId="19" xfId="0" applyFont="1" applyBorder="1" applyAlignment="1" applyProtection="1">
      <alignment horizontal="left"/>
      <protection hidden="1"/>
    </xf>
    <xf numFmtId="0" fontId="73" fillId="0" borderId="0" xfId="0" applyFont="1" applyAlignment="1" applyProtection="1">
      <alignment horizontal="center" vertical="center"/>
      <protection hidden="1"/>
    </xf>
    <xf numFmtId="0" fontId="72" fillId="0" borderId="0" xfId="0" applyFont="1" applyAlignment="1" applyProtection="1">
      <alignment horizontal="center" vertical="center"/>
      <protection hidden="1"/>
    </xf>
    <xf numFmtId="0" fontId="73" fillId="0" borderId="0" xfId="0" applyFont="1" applyAlignment="1" applyProtection="1">
      <alignment vertical="center"/>
      <protection hidden="1"/>
    </xf>
    <xf numFmtId="0" fontId="72" fillId="0" borderId="0" xfId="0" applyFont="1" applyAlignment="1" applyProtection="1">
      <alignment vertical="center"/>
      <protection hidden="1"/>
    </xf>
    <xf numFmtId="0" fontId="6" fillId="0" borderId="0" xfId="0" applyFont="1" applyAlignment="1" applyProtection="1">
      <alignment wrapText="1"/>
      <protection hidden="1"/>
    </xf>
    <xf numFmtId="0" fontId="19" fillId="0" borderId="0" xfId="0" applyFont="1" applyAlignment="1" applyProtection="1">
      <alignment horizontal="distributed" indent="10"/>
      <protection hidden="1"/>
    </xf>
    <xf numFmtId="0" fontId="0" fillId="0" borderId="0" xfId="0" applyAlignment="1">
      <alignment horizontal="distributed" indent="10"/>
    </xf>
    <xf numFmtId="180" fontId="29" fillId="35" borderId="60" xfId="48" applyNumberFormat="1" applyFont="1" applyFill="1" applyBorder="1" applyAlignment="1" applyProtection="1">
      <alignment vertical="center"/>
      <protection locked="0"/>
    </xf>
    <xf numFmtId="0" fontId="28" fillId="0" borderId="77" xfId="0" applyFont="1" applyBorder="1" applyAlignment="1" applyProtection="1">
      <alignment vertical="center"/>
      <protection locked="0"/>
    </xf>
    <xf numFmtId="38" fontId="5" fillId="0" borderId="32" xfId="48" applyFont="1" applyBorder="1" applyAlignment="1" applyProtection="1">
      <alignment horizontal="center" vertical="center"/>
      <protection hidden="1"/>
    </xf>
    <xf numFmtId="0" fontId="26" fillId="0" borderId="78" xfId="0" applyFont="1" applyBorder="1" applyAlignment="1">
      <alignment horizontal="center" vertical="center"/>
    </xf>
    <xf numFmtId="0" fontId="5" fillId="0" borderId="18" xfId="0" applyFont="1" applyBorder="1" applyAlignment="1" applyProtection="1">
      <alignment horizontal="distributed" vertical="center" wrapText="1"/>
      <protection hidden="1"/>
    </xf>
    <xf numFmtId="0" fontId="0" fillId="0" borderId="19" xfId="0" applyBorder="1" applyAlignment="1">
      <alignment horizontal="distributed" vertical="center" wrapText="1"/>
    </xf>
    <xf numFmtId="0" fontId="0" fillId="0" borderId="31" xfId="0" applyBorder="1" applyAlignment="1">
      <alignment horizontal="distributed" vertical="center" wrapText="1"/>
    </xf>
    <xf numFmtId="180" fontId="11" fillId="0" borderId="74" xfId="48" applyNumberFormat="1" applyFont="1" applyBorder="1" applyAlignment="1" applyProtection="1">
      <alignment vertical="center"/>
      <protection hidden="1"/>
    </xf>
    <xf numFmtId="180" fontId="11" fillId="0" borderId="51" xfId="48" applyNumberFormat="1" applyFont="1" applyBorder="1" applyAlignment="1" applyProtection="1">
      <alignment vertical="center"/>
      <protection hidden="1"/>
    </xf>
    <xf numFmtId="180" fontId="11" fillId="0" borderId="79" xfId="0" applyNumberFormat="1" applyFont="1" applyBorder="1" applyAlignment="1" applyProtection="1">
      <alignment horizontal="right" vertical="center"/>
      <protection hidden="1"/>
    </xf>
    <xf numFmtId="180" fontId="11" fillId="0" borderId="80" xfId="0" applyNumberFormat="1" applyFont="1" applyBorder="1" applyAlignment="1" applyProtection="1">
      <alignment horizontal="right" vertical="center"/>
      <protection hidden="1"/>
    </xf>
    <xf numFmtId="180" fontId="11" fillId="0" borderId="74" xfId="0" applyNumberFormat="1" applyFont="1" applyBorder="1" applyAlignment="1" applyProtection="1">
      <alignment horizontal="right" vertical="center"/>
      <protection hidden="1"/>
    </xf>
    <xf numFmtId="180" fontId="11" fillId="0" borderId="51" xfId="0" applyNumberFormat="1" applyFont="1" applyBorder="1" applyAlignment="1" applyProtection="1">
      <alignment horizontal="right" vertical="center"/>
      <protection hidden="1"/>
    </xf>
    <xf numFmtId="0" fontId="4" fillId="0" borderId="16" xfId="0" applyFont="1" applyBorder="1" applyAlignment="1" applyProtection="1">
      <alignment horizontal="distributed" vertical="center" wrapText="1"/>
      <protection hidden="1"/>
    </xf>
    <xf numFmtId="0" fontId="0" fillId="0" borderId="17" xfId="0" applyFont="1" applyBorder="1" applyAlignment="1">
      <alignment horizontal="distributed" vertical="center" wrapText="1"/>
    </xf>
    <xf numFmtId="0" fontId="0" fillId="0" borderId="49" xfId="0" applyFont="1" applyBorder="1" applyAlignment="1">
      <alignment horizontal="distributed" vertical="center" wrapText="1"/>
    </xf>
    <xf numFmtId="0" fontId="27" fillId="0" borderId="21" xfId="0" applyFont="1" applyFill="1" applyBorder="1" applyAlignment="1" applyProtection="1">
      <alignment horizontal="distributed" vertical="center" shrinkToFit="1"/>
      <protection hidden="1"/>
    </xf>
    <xf numFmtId="0" fontId="0" fillId="0" borderId="22" xfId="0" applyFont="1" applyBorder="1" applyAlignment="1">
      <alignment shrinkToFit="1"/>
    </xf>
    <xf numFmtId="0" fontId="0" fillId="0" borderId="81" xfId="0" applyFont="1" applyBorder="1" applyAlignment="1">
      <alignment shrinkToFit="1"/>
    </xf>
    <xf numFmtId="0" fontId="25" fillId="0" borderId="21" xfId="0" applyFont="1" applyFill="1" applyBorder="1" applyAlignment="1" applyProtection="1">
      <alignment horizontal="distributed" vertical="center" shrinkToFit="1"/>
      <protection hidden="1"/>
    </xf>
    <xf numFmtId="0" fontId="26" fillId="0" borderId="22" xfId="0" applyFont="1" applyBorder="1" applyAlignment="1">
      <alignment shrinkToFit="1"/>
    </xf>
    <xf numFmtId="0" fontId="26" fillId="0" borderId="81" xfId="0" applyFont="1" applyBorder="1" applyAlignment="1">
      <alignment shrinkToFit="1"/>
    </xf>
    <xf numFmtId="0" fontId="12" fillId="0" borderId="15" xfId="0" applyFont="1" applyBorder="1" applyAlignment="1" applyProtection="1">
      <alignment horizontal="left" vertical="center" wrapText="1"/>
      <protection hidden="1"/>
    </xf>
    <xf numFmtId="0" fontId="12" fillId="0" borderId="24" xfId="0" applyFont="1" applyBorder="1" applyAlignment="1" applyProtection="1">
      <alignment horizontal="left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0" fillId="0" borderId="0" xfId="0" applyAlignment="1">
      <alignment horizontal="center"/>
    </xf>
    <xf numFmtId="0" fontId="5" fillId="0" borderId="0" xfId="0" applyFont="1" applyAlignment="1" applyProtection="1">
      <alignment horizontal="distributed"/>
      <protection/>
    </xf>
    <xf numFmtId="0" fontId="5" fillId="0" borderId="75" xfId="0" applyFont="1" applyBorder="1" applyAlignment="1" applyProtection="1">
      <alignment horizontal="distributed" vertical="center"/>
      <protection/>
    </xf>
    <xf numFmtId="0" fontId="5" fillId="0" borderId="17" xfId="0" applyFont="1" applyBorder="1" applyAlignment="1" applyProtection="1">
      <alignment horizontal="distributed" vertical="center"/>
      <protection/>
    </xf>
    <xf numFmtId="38" fontId="5" fillId="0" borderId="82" xfId="48" applyFont="1" applyBorder="1" applyAlignment="1" applyProtection="1">
      <alignment horizontal="right" vertical="center"/>
      <protection/>
    </xf>
    <xf numFmtId="38" fontId="5" fillId="0" borderId="50" xfId="48" applyFont="1" applyBorder="1" applyAlignment="1" applyProtection="1">
      <alignment horizontal="right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7">
    <dxf>
      <font>
        <b/>
        <i val="0"/>
        <u val="none"/>
        <strike val="0"/>
      </font>
    </dxf>
    <dxf>
      <fill>
        <patternFill>
          <bgColor rgb="FFFFFF99"/>
        </patternFill>
      </fill>
    </dxf>
    <dxf>
      <font>
        <b/>
        <i val="0"/>
        <u val="none"/>
        <strike val="0"/>
      </font>
    </dxf>
    <dxf>
      <font>
        <b/>
        <i val="0"/>
        <u val="none"/>
        <strike val="0"/>
      </font>
    </dxf>
    <dxf>
      <font>
        <b/>
        <i val="0"/>
        <u val="none"/>
        <strike val="0"/>
      </font>
    </dxf>
    <dxf>
      <fill>
        <patternFill>
          <bgColor rgb="FFFFFF99"/>
        </patternFill>
      </fill>
    </dxf>
    <dxf>
      <font>
        <b/>
        <i val="0"/>
        <u val="none"/>
        <strike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266700</xdr:colOff>
      <xdr:row>22</xdr:row>
      <xdr:rowOff>57150</xdr:rowOff>
    </xdr:from>
    <xdr:ext cx="7162800" cy="495300"/>
    <xdr:sp>
      <xdr:nvSpPr>
        <xdr:cNvPr id="1" name="テキスト ボックス 3"/>
        <xdr:cNvSpPr txBox="1">
          <a:spLocks noChangeArrowheads="1"/>
        </xdr:cNvSpPr>
      </xdr:nvSpPr>
      <xdr:spPr>
        <a:xfrm>
          <a:off x="4162425" y="7477125"/>
          <a:ext cx="7162800" cy="495300"/>
        </a:xfrm>
        <a:prstGeom prst="rect">
          <a:avLst/>
        </a:prstGeom>
        <a:noFill/>
        <a:ln w="9525" cmpd="sng">
          <a:solidFill>
            <a:srgbClr val="A6A6A6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　４０歳以上とは、誕生日の前日の属する月からとなります。　　　（</a:t>
          </a:r>
          <a:r>
            <a:rPr lang="en-US" cap="none" sz="11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4</a:t>
          </a:r>
          <a:r>
            <a:rPr lang="en-US" cap="none" sz="11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月</a:t>
          </a:r>
          <a:r>
            <a:rPr lang="en-US" cap="none" sz="11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日生まれなら</a:t>
          </a:r>
          <a:r>
            <a:rPr lang="en-US" cap="none" sz="11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39</a:t>
          </a:r>
          <a:r>
            <a:rPr lang="en-US" cap="none" sz="11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歳の</a:t>
          </a:r>
          <a:r>
            <a:rPr lang="en-US" cap="none" sz="11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3</a:t>
          </a:r>
          <a:r>
            <a:rPr lang="en-US" cap="none" sz="11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月分から）　</a:t>
          </a:r>
          <a:r>
            <a:rPr lang="en-US" cap="none" sz="11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　６５歳未満とは、誕生日の前日の属する月の前月までとなります。（</a:t>
          </a:r>
          <a:r>
            <a:rPr lang="en-US" cap="none" sz="11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4</a:t>
          </a:r>
          <a:r>
            <a:rPr lang="en-US" cap="none" sz="11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月</a:t>
          </a:r>
          <a:r>
            <a:rPr lang="en-US" cap="none" sz="11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日生まれなら</a:t>
          </a:r>
          <a:r>
            <a:rPr lang="en-US" cap="none" sz="11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64</a:t>
          </a:r>
          <a:r>
            <a:rPr lang="en-US" cap="none" sz="11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歳の</a:t>
          </a:r>
          <a:r>
            <a:rPr lang="en-US" cap="none" sz="11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月分まで）</a:t>
          </a:r>
        </a:p>
      </xdr:txBody>
    </xdr:sp>
    <xdr:clientData/>
  </xdr:oneCellAnchor>
  <xdr:twoCellAnchor>
    <xdr:from>
      <xdr:col>6</xdr:col>
      <xdr:colOff>0</xdr:colOff>
      <xdr:row>20</xdr:row>
      <xdr:rowOff>38100</xdr:rowOff>
    </xdr:from>
    <xdr:to>
      <xdr:col>6</xdr:col>
      <xdr:colOff>752475</xdr:colOff>
      <xdr:row>20</xdr:row>
      <xdr:rowOff>352425</xdr:rowOff>
    </xdr:to>
    <xdr:sp>
      <xdr:nvSpPr>
        <xdr:cNvPr id="2" name="下矢印 2"/>
        <xdr:cNvSpPr>
          <a:spLocks/>
        </xdr:cNvSpPr>
      </xdr:nvSpPr>
      <xdr:spPr>
        <a:xfrm>
          <a:off x="5943600" y="6791325"/>
          <a:ext cx="752475" cy="314325"/>
        </a:xfrm>
        <a:prstGeom prst="downArrow">
          <a:avLst>
            <a:gd name="adj" fmla="val 0"/>
          </a:avLst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7</xdr:col>
      <xdr:colOff>47625</xdr:colOff>
      <xdr:row>4</xdr:row>
      <xdr:rowOff>47625</xdr:rowOff>
    </xdr:from>
    <xdr:ext cx="4371975" cy="1847850"/>
    <xdr:sp>
      <xdr:nvSpPr>
        <xdr:cNvPr id="3" name="左矢印吹き出し 3"/>
        <xdr:cNvSpPr>
          <a:spLocks/>
        </xdr:cNvSpPr>
      </xdr:nvSpPr>
      <xdr:spPr>
        <a:xfrm>
          <a:off x="8039100" y="809625"/>
          <a:ext cx="4371975" cy="1847850"/>
        </a:xfrm>
        <a:prstGeom prst="leftArrowCallout">
          <a:avLst>
            <a:gd name="adj1" fmla="val -46796"/>
            <a:gd name="adj2" fmla="val -20712"/>
            <a:gd name="adj3" fmla="val -46365"/>
            <a:gd name="adj4" fmla="val -5287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3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・</a:t>
          </a:r>
          <a:r>
            <a:rPr lang="en-US" cap="none" sz="13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掛金額は、令和６年２月時点の｢率｣・「限度額」により</a:t>
          </a:r>
          <a:r>
            <a:rPr lang="en-US" cap="none" sz="13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3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　計算しております。</a:t>
          </a:r>
          <a:r>
            <a:rPr lang="en-US" cap="none" sz="13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300" b="0" i="0" u="none" baseline="0">
              <a:solidFill>
                <a:srgbClr val="FF0000"/>
              </a:solidFill>
            </a:rPr>
            <a:t>
</a:t>
          </a:r>
          <a:r>
            <a:rPr lang="en-US" cap="none" sz="13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・掛金率や限度額、給与等の改定により掛金額は変動</a:t>
          </a:r>
          <a:r>
            <a:rPr lang="en-US" cap="none" sz="1300" b="1" i="0" u="none" baseline="0">
              <a:solidFill>
                <a:srgbClr val="FF0000"/>
              </a:solidFill>
            </a:rPr>
            <a:t>
</a:t>
          </a:r>
          <a:r>
            <a:rPr lang="en-US" cap="none" sz="13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　します。</a:t>
          </a:r>
          <a:r>
            <a:rPr lang="en-US" cap="none" sz="1300" b="0" i="0" u="sng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目安</a:t>
          </a:r>
          <a:r>
            <a:rPr lang="en-US" cap="none" sz="13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としてご利用ください。</a:t>
          </a:r>
        </a:p>
      </xdr:txBody>
    </xdr:sp>
    <xdr:clientData/>
  </xdr:oneCellAnchor>
  <xdr:twoCellAnchor>
    <xdr:from>
      <xdr:col>8</xdr:col>
      <xdr:colOff>190500</xdr:colOff>
      <xdr:row>9</xdr:row>
      <xdr:rowOff>76200</xdr:rowOff>
    </xdr:from>
    <xdr:to>
      <xdr:col>8</xdr:col>
      <xdr:colOff>1752600</xdr:colOff>
      <xdr:row>21</xdr:row>
      <xdr:rowOff>257175</xdr:rowOff>
    </xdr:to>
    <xdr:grpSp>
      <xdr:nvGrpSpPr>
        <xdr:cNvPr id="4" name="グループ化 1"/>
        <xdr:cNvGrpSpPr>
          <a:grpSpLocks/>
        </xdr:cNvGrpSpPr>
      </xdr:nvGrpSpPr>
      <xdr:grpSpPr>
        <a:xfrm>
          <a:off x="10810875" y="2762250"/>
          <a:ext cx="1562100" cy="4600575"/>
          <a:chOff x="13854113" y="2967038"/>
          <a:chExt cx="1657350" cy="4300537"/>
        </a:xfrm>
        <a:solidFill>
          <a:srgbClr val="FFFFFF"/>
        </a:solidFill>
      </xdr:grpSpPr>
      <xdr:sp>
        <xdr:nvSpPr>
          <xdr:cNvPr id="5" name="角丸四角形吹き出し 1"/>
          <xdr:cNvSpPr>
            <a:spLocks/>
          </xdr:cNvSpPr>
        </xdr:nvSpPr>
        <xdr:spPr>
          <a:xfrm>
            <a:off x="13854113" y="2967038"/>
            <a:ext cx="1657350" cy="4300537"/>
          </a:xfrm>
          <a:prstGeom prst="wedgeRoundRectCallout">
            <a:avLst>
              <a:gd name="adj1" fmla="val -70115"/>
              <a:gd name="adj2" fmla="val -42342"/>
            </a:avLst>
          </a:prstGeom>
          <a:solidFill>
            <a:srgbClr val="FFCCFF"/>
          </a:solidFill>
          <a:ln w="9525" cmpd="sng">
            <a:solidFill>
              <a:srgbClr val="BE4B48"/>
            </a:solidFill>
            <a:headEnd type="none"/>
            <a:tailEnd type="none"/>
          </a:ln>
        </xdr:spPr>
        <xdr:txBody>
          <a:bodyPr vertOverflow="clip" wrap="square" lIns="54864" tIns="0" rIns="54864" bIns="0" vert="wordArtVertRtl"/>
          <a:p>
            <a:pPr algn="ctr">
              <a:defRPr/>
            </a:pPr>
            <a:r>
              <a:rPr lang="en-US" cap="none" sz="2000" b="0" i="0" u="none" baseline="0">
                <a:solidFill>
                  <a:srgbClr val="FF0000"/>
                </a:solidFill>
              </a:rPr>
              <a:t>　　納付期限までに</a:t>
            </a:r>
            <a:r>
              <a:rPr lang="en-US" cap="none" sz="2000" b="0" i="0" u="none" baseline="0">
                <a:solidFill>
                  <a:srgbClr val="FF0000"/>
                </a:solidFill>
              </a:rPr>
              <a:t>
</a:t>
            </a:r>
            <a:r>
              <a:rPr lang="en-US" cap="none" sz="2000" b="0" i="0" u="none" baseline="0">
                <a:solidFill>
                  <a:srgbClr val="FF0000"/>
                </a:solidFill>
              </a:rPr>
              <a:t>　</a:t>
            </a:r>
            <a:r>
              <a:rPr lang="en-US" cap="none" sz="2000" b="0" i="0" u="none" baseline="0">
                <a:solidFill>
                  <a:srgbClr val="FF0000"/>
                </a:solidFill>
              </a:rPr>
              <a:t> </a:t>
            </a:r>
            <a:r>
              <a:rPr lang="en-US" cap="none" sz="2000" b="0" i="0" u="none" baseline="0">
                <a:solidFill>
                  <a:srgbClr val="FF0000"/>
                </a:solidFill>
              </a:rPr>
              <a:t>　納付されない場合、</a:t>
            </a:r>
            <a:r>
              <a:rPr lang="en-US" cap="none" sz="2000" b="0" i="0" u="none" baseline="0">
                <a:solidFill>
                  <a:srgbClr val="FF0000"/>
                </a:solidFill>
              </a:rPr>
              <a:t>
</a:t>
            </a:r>
            <a:r>
              <a:rPr lang="en-US" cap="none" sz="2000" b="0" i="0" u="none" baseline="0">
                <a:solidFill>
                  <a:srgbClr val="FF0000"/>
                </a:solidFill>
              </a:rPr>
              <a:t>　　　　資格取得できません。</a:t>
            </a:r>
          </a:p>
        </xdr:txBody>
      </xdr:sp>
      <xdr:sp>
        <xdr:nvSpPr>
          <xdr:cNvPr id="6" name="Text Box 191"/>
          <xdr:cNvSpPr txBox="1">
            <a:spLocks noChangeArrowheads="1"/>
          </xdr:cNvSpPr>
        </xdr:nvSpPr>
        <xdr:spPr>
          <a:xfrm>
            <a:off x="13995402" y="3020795"/>
            <a:ext cx="1334167" cy="365546"/>
          </a:xfrm>
          <a:prstGeom prst="rect">
            <a:avLst/>
          </a:prstGeom>
          <a:solidFill>
            <a:srgbClr val="FFCCCC"/>
          </a:solidFill>
          <a:ln w="9525" cmpd="sng">
            <a:noFill/>
          </a:ln>
        </xdr:spPr>
        <xdr:txBody>
          <a:bodyPr vertOverflow="clip" wrap="square" lIns="54864" tIns="27432" rIns="54864" bIns="0"/>
          <a:p>
            <a:pPr algn="dist">
              <a:defRPr/>
            </a:pPr>
            <a:r>
              <a:rPr lang="en-US" cap="none" sz="2000" b="0" i="0" u="none" baseline="0">
                <a:solidFill>
                  <a:srgbClr val="FF0000"/>
                </a:solidFill>
              </a:rPr>
              <a:t>◇重要◇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28575</xdr:colOff>
      <xdr:row>5</xdr:row>
      <xdr:rowOff>152400</xdr:rowOff>
    </xdr:from>
    <xdr:to>
      <xdr:col>10</xdr:col>
      <xdr:colOff>504825</xdr:colOff>
      <xdr:row>5</xdr:row>
      <xdr:rowOff>161925</xdr:rowOff>
    </xdr:to>
    <xdr:sp>
      <xdr:nvSpPr>
        <xdr:cNvPr id="1" name="直線矢印コネクタ 2"/>
        <xdr:cNvSpPr>
          <a:spLocks/>
        </xdr:cNvSpPr>
      </xdr:nvSpPr>
      <xdr:spPr>
        <a:xfrm>
          <a:off x="5934075" y="1343025"/>
          <a:ext cx="3981450" cy="952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26"/>
  <sheetViews>
    <sheetView showGridLines="0" tabSelected="1" view="pageBreakPreview" zoomScale="80" zoomScaleSheetLayoutView="80" zoomScalePageLayoutView="0" workbookViewId="0" topLeftCell="A1">
      <selection activeCell="H12" sqref="H12:H21"/>
    </sheetView>
  </sheetViews>
  <sheetFormatPr defaultColWidth="9.00390625" defaultRowHeight="13.5"/>
  <cols>
    <col min="1" max="1" width="1.25" style="4" customWidth="1"/>
    <col min="2" max="2" width="1.625" style="4" customWidth="1"/>
    <col min="3" max="3" width="22.00390625" style="4" customWidth="1"/>
    <col min="4" max="4" width="1.625" style="4" customWidth="1"/>
    <col min="5" max="5" width="24.625" style="4" customWidth="1"/>
    <col min="6" max="7" width="26.875" style="4" customWidth="1"/>
    <col min="8" max="8" width="34.50390625" style="4" customWidth="1"/>
    <col min="9" max="9" width="25.625" style="4" customWidth="1"/>
    <col min="10" max="10" width="10.00390625" style="4" customWidth="1"/>
    <col min="11" max="11" width="7.75390625" style="4" bestFit="1" customWidth="1"/>
    <col min="12" max="16384" width="9.00390625" style="4" customWidth="1"/>
  </cols>
  <sheetData>
    <row r="1" ht="3.75" customHeight="1">
      <c r="J1" s="6"/>
    </row>
    <row r="2" spans="2:10" ht="24">
      <c r="B2" s="241" t="s">
        <v>65</v>
      </c>
      <c r="C2" s="241"/>
      <c r="D2" s="241"/>
      <c r="E2" s="241"/>
      <c r="F2" s="241"/>
      <c r="G2" s="242"/>
      <c r="H2" s="235" t="s">
        <v>92</v>
      </c>
      <c r="J2" s="7"/>
    </row>
    <row r="3" ht="9" customHeight="1">
      <c r="J3" s="8"/>
    </row>
    <row r="4" spans="2:8" s="10" customFormat="1" ht="23.25" customHeight="1" thickBot="1">
      <c r="B4" s="186"/>
      <c r="C4" s="220"/>
      <c r="D4" s="186"/>
      <c r="E4" s="232" t="s">
        <v>85</v>
      </c>
      <c r="F4" s="188"/>
      <c r="G4" s="205"/>
      <c r="H4" s="9"/>
    </row>
    <row r="5" spans="2:13" s="10" customFormat="1" ht="22.5" customHeight="1">
      <c r="B5" s="221"/>
      <c r="C5" s="229" t="s">
        <v>6</v>
      </c>
      <c r="D5" s="222"/>
      <c r="E5" s="243">
        <v>170000</v>
      </c>
      <c r="F5" s="245" t="s">
        <v>7</v>
      </c>
      <c r="G5" s="246"/>
      <c r="H5" s="9"/>
      <c r="I5" s="12"/>
      <c r="L5" s="236" t="s">
        <v>89</v>
      </c>
      <c r="M5" s="237" t="s">
        <v>90</v>
      </c>
    </row>
    <row r="6" spans="2:13" s="10" customFormat="1" ht="36" customHeight="1">
      <c r="B6" s="247" t="s">
        <v>86</v>
      </c>
      <c r="C6" s="248"/>
      <c r="D6" s="249"/>
      <c r="E6" s="244"/>
      <c r="F6" s="223" t="s">
        <v>95</v>
      </c>
      <c r="G6" s="224" t="s">
        <v>96</v>
      </c>
      <c r="H6" s="9"/>
      <c r="I6" s="12"/>
      <c r="L6" s="238">
        <v>95.96</v>
      </c>
      <c r="M6" s="239">
        <f>8.33+8.33</f>
        <v>16.66</v>
      </c>
    </row>
    <row r="7" spans="2:9" s="10" customFormat="1" ht="22.5" customHeight="1">
      <c r="B7" s="209"/>
      <c r="C7" s="230" t="s">
        <v>8</v>
      </c>
      <c r="D7" s="210"/>
      <c r="E7" s="250">
        <v>380000</v>
      </c>
      <c r="F7" s="252">
        <f>IF(E5&gt;E7,INT(E7*L6/1000),INT(E5*L6/1000))</f>
        <v>16313</v>
      </c>
      <c r="G7" s="254">
        <f>IF(E5&gt;E7,INT(E7*M6/1000),INT(E5*M6/1000))</f>
        <v>2832</v>
      </c>
      <c r="H7" s="9"/>
      <c r="I7" s="13"/>
    </row>
    <row r="8" spans="2:9" s="10" customFormat="1" ht="48" customHeight="1" thickBot="1">
      <c r="B8" s="256" t="s">
        <v>91</v>
      </c>
      <c r="C8" s="257"/>
      <c r="D8" s="258"/>
      <c r="E8" s="251"/>
      <c r="F8" s="253"/>
      <c r="G8" s="255"/>
      <c r="H8" s="9"/>
      <c r="I8" s="13"/>
    </row>
    <row r="9" spans="2:11" s="10" customFormat="1" ht="22.5" customHeight="1" thickBot="1">
      <c r="B9" s="187"/>
      <c r="C9" s="6"/>
      <c r="D9" s="6"/>
      <c r="E9" s="6"/>
      <c r="F9" s="177"/>
      <c r="G9" s="206"/>
      <c r="I9" s="14"/>
      <c r="K9" s="15"/>
    </row>
    <row r="10" spans="2:11" ht="39.75" customHeight="1" thickBot="1">
      <c r="B10" s="16"/>
      <c r="C10" s="17"/>
      <c r="D10" s="17"/>
      <c r="E10" s="175" t="s">
        <v>12</v>
      </c>
      <c r="F10" s="225" t="s">
        <v>10</v>
      </c>
      <c r="G10" s="233" t="s">
        <v>11</v>
      </c>
      <c r="H10" s="228" t="s">
        <v>13</v>
      </c>
      <c r="K10" s="15"/>
    </row>
    <row r="11" spans="2:8" s="18" customFormat="1" ht="24.75" customHeight="1" thickBot="1">
      <c r="B11" s="259" t="s">
        <v>84</v>
      </c>
      <c r="C11" s="260"/>
      <c r="D11" s="260"/>
      <c r="E11" s="261"/>
      <c r="F11" s="226"/>
      <c r="G11" s="227"/>
      <c r="H11" s="19"/>
    </row>
    <row r="12" spans="2:8" ht="41.25" customHeight="1" thickBot="1" thickTop="1">
      <c r="B12" s="20"/>
      <c r="C12" s="231" t="s">
        <v>14</v>
      </c>
      <c r="D12" s="21"/>
      <c r="E12" s="183">
        <f>SUM(F12:G12)</f>
        <v>224925</v>
      </c>
      <c r="F12" s="189">
        <f>ROUND(F7*12*11.748502/12,0.5)</f>
        <v>191653</v>
      </c>
      <c r="G12" s="208">
        <f>ROUND(G7*11.748502,0.5)</f>
        <v>33272</v>
      </c>
      <c r="H12" s="180">
        <v>45383</v>
      </c>
    </row>
    <row r="13" spans="2:8" s="18" customFormat="1" ht="15" customHeight="1" thickBot="1">
      <c r="B13" s="23"/>
      <c r="C13" s="24"/>
      <c r="D13" s="25"/>
      <c r="E13" s="26"/>
      <c r="F13" s="178"/>
      <c r="G13" s="207"/>
      <c r="H13" s="179"/>
    </row>
    <row r="14" spans="2:8" s="18" customFormat="1" ht="24.75" customHeight="1" thickBot="1">
      <c r="B14" s="262" t="s">
        <v>83</v>
      </c>
      <c r="C14" s="263"/>
      <c r="D14" s="263"/>
      <c r="E14" s="264"/>
      <c r="F14" s="218"/>
      <c r="G14" s="211"/>
      <c r="H14" s="27"/>
    </row>
    <row r="15" spans="2:8" ht="26.25" customHeight="1" thickTop="1">
      <c r="B15" s="28"/>
      <c r="C15" s="29" t="s">
        <v>45</v>
      </c>
      <c r="D15" s="30"/>
      <c r="E15" s="45">
        <f>SUM(F15:G15)</f>
        <v>113565</v>
      </c>
      <c r="F15" s="184">
        <f>ROUND(F7*5.9318472,0.5)</f>
        <v>96766</v>
      </c>
      <c r="G15" s="234">
        <f>ROUND(G7*5.9318472,0.5)</f>
        <v>16799</v>
      </c>
      <c r="H15" s="181">
        <v>45383</v>
      </c>
    </row>
    <row r="16" spans="2:8" ht="26.25" customHeight="1" thickBot="1">
      <c r="B16" s="31"/>
      <c r="C16" s="32" t="s">
        <v>52</v>
      </c>
      <c r="D16" s="33"/>
      <c r="E16" s="46">
        <f>SUM(F16:G16)</f>
        <v>113565</v>
      </c>
      <c r="F16" s="185">
        <f>ROUND(F7*5.9318472,0.5)</f>
        <v>96766</v>
      </c>
      <c r="G16" s="212">
        <f>ROUND(G7*5.9318472,0.5)</f>
        <v>16799</v>
      </c>
      <c r="H16" s="182">
        <v>45565</v>
      </c>
    </row>
    <row r="17" spans="2:8" ht="41.25" customHeight="1" thickBot="1">
      <c r="B17" s="20"/>
      <c r="C17" s="231" t="s">
        <v>14</v>
      </c>
      <c r="D17" s="21"/>
      <c r="E17" s="183">
        <f>SUM(E15:E16)</f>
        <v>227130</v>
      </c>
      <c r="F17" s="189">
        <f>SUM(F15:F16)</f>
        <v>193532</v>
      </c>
      <c r="G17" s="215">
        <f>SUM(G15:G16)</f>
        <v>33598</v>
      </c>
      <c r="H17" s="34"/>
    </row>
    <row r="18" spans="2:8" s="18" customFormat="1" ht="15" customHeight="1" thickBot="1">
      <c r="B18" s="31"/>
      <c r="C18" s="35"/>
      <c r="D18" s="33"/>
      <c r="E18" s="36"/>
      <c r="F18" s="178"/>
      <c r="G18" s="207"/>
      <c r="H18" s="179"/>
    </row>
    <row r="19" spans="2:8" ht="24.75" customHeight="1" thickBot="1">
      <c r="B19" s="37"/>
      <c r="C19" s="38" t="s">
        <v>15</v>
      </c>
      <c r="D19" s="39"/>
      <c r="E19" s="40"/>
      <c r="F19" s="219" t="s">
        <v>88</v>
      </c>
      <c r="G19" s="213" t="s">
        <v>88</v>
      </c>
      <c r="H19" s="265" t="s">
        <v>94</v>
      </c>
    </row>
    <row r="20" spans="2:8" ht="41.25" customHeight="1" thickBot="1" thickTop="1">
      <c r="B20" s="20"/>
      <c r="C20" s="231" t="s">
        <v>14</v>
      </c>
      <c r="D20" s="21"/>
      <c r="E20" s="216">
        <f>SUM(F20:G20)</f>
        <v>229740</v>
      </c>
      <c r="F20" s="217">
        <f>F7*12</f>
        <v>195756</v>
      </c>
      <c r="G20" s="214">
        <f>G7*12</f>
        <v>33984</v>
      </c>
      <c r="H20" s="266"/>
    </row>
    <row r="21" spans="2:8" ht="27.75" customHeight="1">
      <c r="B21" s="5"/>
      <c r="C21" s="41"/>
      <c r="D21" s="5"/>
      <c r="E21" s="42"/>
      <c r="F21" s="42"/>
      <c r="G21" s="42"/>
      <c r="H21" s="240" t="s">
        <v>93</v>
      </c>
    </row>
    <row r="22" spans="6:9" ht="24.75" customHeight="1">
      <c r="F22" s="267" t="s">
        <v>87</v>
      </c>
      <c r="G22" s="268"/>
      <c r="H22" s="268"/>
      <c r="I22" s="11"/>
    </row>
    <row r="23" spans="6:9" ht="24.75" customHeight="1">
      <c r="F23" s="9"/>
      <c r="G23" s="9"/>
      <c r="H23" s="10"/>
      <c r="I23" s="43"/>
    </row>
    <row r="24" spans="6:9" ht="24.75" customHeight="1">
      <c r="F24" s="9"/>
      <c r="G24" s="9"/>
      <c r="H24" s="10"/>
      <c r="I24" s="10"/>
    </row>
    <row r="25" spans="6:7" ht="13.5">
      <c r="F25" s="44"/>
      <c r="G25" s="22"/>
    </row>
    <row r="26" ht="13.5">
      <c r="C26" s="10"/>
    </row>
  </sheetData>
  <sheetProtection selectLockedCells="1"/>
  <mergeCells count="12">
    <mergeCell ref="B11:E11"/>
    <mergeCell ref="B14:E14"/>
    <mergeCell ref="H19:H20"/>
    <mergeCell ref="F22:H22"/>
    <mergeCell ref="B2:G2"/>
    <mergeCell ref="E5:E6"/>
    <mergeCell ref="F5:G5"/>
    <mergeCell ref="B6:D6"/>
    <mergeCell ref="E7:E8"/>
    <mergeCell ref="F7:F8"/>
    <mergeCell ref="G7:G8"/>
    <mergeCell ref="B8:D8"/>
  </mergeCells>
  <conditionalFormatting sqref="F11:G20">
    <cfRule type="expression" priority="2" dxfId="1" stopIfTrue="1">
      <formula>$E11="○"</formula>
    </cfRule>
  </conditionalFormatting>
  <conditionalFormatting sqref="C12:C13 C15:C20">
    <cfRule type="expression" priority="3" dxfId="6" stopIfTrue="1">
      <formula>E12="○"</formula>
    </cfRule>
  </conditionalFormatting>
  <conditionalFormatting sqref="B14">
    <cfRule type="expression" priority="4" dxfId="6" stopIfTrue="1">
      <formula>E14="○"</formula>
    </cfRule>
  </conditionalFormatting>
  <conditionalFormatting sqref="B11">
    <cfRule type="expression" priority="1" dxfId="6" stopIfTrue="1">
      <formula>E11="○"</formula>
    </cfRule>
  </conditionalFormatting>
  <printOptions horizontalCentered="1"/>
  <pageMargins left="0.3937007874015748" right="0.1968503937007874" top="0.7874015748031497" bottom="0.1968503937007874" header="0.1968503937007874" footer="0.1968503937007874"/>
  <pageSetup fitToHeight="1" fitToWidth="1" horizontalDpi="600" verticalDpi="600" orientation="portrait" paperSize="9" scale="5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R37"/>
  <sheetViews>
    <sheetView zoomScale="90" zoomScaleNormal="90" zoomScalePageLayoutView="0" workbookViewId="0" topLeftCell="A1">
      <selection activeCell="D9" sqref="D9"/>
    </sheetView>
  </sheetViews>
  <sheetFormatPr defaultColWidth="9.00390625" defaultRowHeight="13.5"/>
  <cols>
    <col min="1" max="1" width="1.625" style="47" customWidth="1"/>
    <col min="2" max="2" width="22.00390625" style="47" customWidth="1"/>
    <col min="3" max="3" width="1.625" style="47" customWidth="1"/>
    <col min="4" max="5" width="20.625" style="47" customWidth="1"/>
    <col min="6" max="6" width="11.00390625" style="47" customWidth="1"/>
    <col min="7" max="7" width="11.875" style="47" bestFit="1" customWidth="1"/>
    <col min="8" max="8" width="10.00390625" style="47" customWidth="1"/>
    <col min="9" max="9" width="7.875" style="47" customWidth="1"/>
    <col min="10" max="10" width="16.25390625" style="47" bestFit="1" customWidth="1"/>
    <col min="11" max="11" width="7.50390625" style="47" customWidth="1"/>
    <col min="12" max="12" width="13.875" style="47" customWidth="1"/>
    <col min="13" max="15" width="9.25390625" style="47" bestFit="1" customWidth="1"/>
    <col min="16" max="16384" width="9.00390625" style="47" customWidth="1"/>
  </cols>
  <sheetData>
    <row r="1" ht="14.25" customHeight="1"/>
    <row r="2" spans="7:13" ht="15">
      <c r="G2" s="48" t="s">
        <v>1</v>
      </c>
      <c r="H2" s="74"/>
      <c r="I2" s="52"/>
      <c r="J2" s="49" t="s">
        <v>4</v>
      </c>
      <c r="K2" s="50"/>
      <c r="L2" s="51" t="s">
        <v>16</v>
      </c>
      <c r="M2" s="52">
        <v>1</v>
      </c>
    </row>
    <row r="3" spans="3:13" ht="21" customHeight="1">
      <c r="C3" s="269" t="s">
        <v>17</v>
      </c>
      <c r="D3" s="269"/>
      <c r="G3" s="53" t="s">
        <v>2</v>
      </c>
      <c r="H3" s="47" t="b">
        <v>1</v>
      </c>
      <c r="I3" s="54">
        <v>1</v>
      </c>
      <c r="J3" s="53" t="s">
        <v>18</v>
      </c>
      <c r="K3" s="55">
        <v>1</v>
      </c>
      <c r="L3" s="56" t="s">
        <v>19</v>
      </c>
      <c r="M3" s="57">
        <v>2</v>
      </c>
    </row>
    <row r="4" spans="7:13" ht="21" customHeight="1" thickBot="1">
      <c r="G4" s="58" t="s">
        <v>20</v>
      </c>
      <c r="H4" s="83" t="b">
        <v>0</v>
      </c>
      <c r="I4" s="59">
        <v>2</v>
      </c>
      <c r="J4" s="58" t="s">
        <v>21</v>
      </c>
      <c r="K4" s="60">
        <v>2</v>
      </c>
      <c r="L4" s="61" t="s">
        <v>22</v>
      </c>
      <c r="M4" s="60">
        <v>3</v>
      </c>
    </row>
    <row r="5" spans="1:7" s="66" customFormat="1" ht="22.5" customHeight="1">
      <c r="A5" s="62"/>
      <c r="B5" s="1" t="s">
        <v>0</v>
      </c>
      <c r="C5" s="63"/>
      <c r="D5" s="193" t="e">
        <f>#REF!</f>
        <v>#REF!</v>
      </c>
      <c r="E5" s="194" t="s">
        <v>1</v>
      </c>
      <c r="F5" s="195" t="b">
        <v>0</v>
      </c>
      <c r="G5" s="65">
        <f>IF(F5=TRUE,1,2)</f>
        <v>2</v>
      </c>
    </row>
    <row r="6" spans="1:15" s="66" customFormat="1" ht="22.5" customHeight="1">
      <c r="A6" s="67"/>
      <c r="B6" s="2" t="s">
        <v>3</v>
      </c>
      <c r="C6" s="68"/>
      <c r="D6" s="196" t="e">
        <f>#REF!</f>
        <v>#REF!</v>
      </c>
      <c r="E6" s="197" t="s">
        <v>4</v>
      </c>
      <c r="F6" s="198" t="e">
        <f>DATEDIF(D5,$D$6,"y")</f>
        <v>#REF!</v>
      </c>
      <c r="L6" s="69" t="s">
        <v>63</v>
      </c>
      <c r="M6" s="50" t="e">
        <f>AND(F6&gt;=40,F6&lt;64)</f>
        <v>#REF!</v>
      </c>
      <c r="N6" s="49" t="s">
        <v>61</v>
      </c>
      <c r="O6" s="50"/>
    </row>
    <row r="7" spans="1:15" s="66" customFormat="1" ht="22.5" customHeight="1">
      <c r="A7" s="70"/>
      <c r="B7" s="2" t="s">
        <v>5</v>
      </c>
      <c r="C7" s="71"/>
      <c r="D7" s="199" t="e">
        <f>#REF!</f>
        <v>#REF!</v>
      </c>
      <c r="E7" s="200"/>
      <c r="F7" s="201" t="e">
        <f>IF(F6&gt;=55,J3,J4)</f>
        <v>#REF!</v>
      </c>
      <c r="G7" s="65" t="e">
        <f>VLOOKUP(F7,J2:K4,2,FALSE)</f>
        <v>#REF!</v>
      </c>
      <c r="H7" s="49" t="s">
        <v>23</v>
      </c>
      <c r="I7" s="74"/>
      <c r="J7" s="74"/>
      <c r="K7" s="74"/>
      <c r="L7" s="58" t="s">
        <v>64</v>
      </c>
      <c r="M7" s="75" t="e">
        <f>OR(F6&lt;39,F6&gt;=65)</f>
        <v>#REF!</v>
      </c>
      <c r="N7" s="76" t="s">
        <v>62</v>
      </c>
      <c r="O7" s="75"/>
    </row>
    <row r="8" spans="1:14" s="66" customFormat="1" ht="22.5" customHeight="1">
      <c r="A8" s="70"/>
      <c r="B8" s="2" t="s">
        <v>6</v>
      </c>
      <c r="C8" s="71"/>
      <c r="D8" s="202" t="e">
        <f ca="1">IF(E8="",D7,INDIRECT("等級表!E"&amp;MATCH(E8,#REF!)))</f>
        <v>#REF!</v>
      </c>
      <c r="E8" s="202" t="e">
        <f>IF(AND(G5=1,G7=1),INT(D7-(D7*0.3)),"")</f>
        <v>#REF!</v>
      </c>
      <c r="F8" s="203"/>
      <c r="G8" s="65"/>
      <c r="H8" s="77">
        <v>40</v>
      </c>
      <c r="I8" s="74"/>
      <c r="J8" s="78" t="e">
        <f>VALUE(YEAR(D5)+H8&amp;"/"&amp;MONTH(D5)&amp;"/"&amp;DAY(D5)+IF(DAY(D5)=0,1,0))</f>
        <v>#REF!</v>
      </c>
      <c r="K8" s="50"/>
      <c r="L8" s="78" t="s">
        <v>57</v>
      </c>
      <c r="M8" s="74"/>
      <c r="N8" s="79"/>
    </row>
    <row r="9" spans="1:14" s="66" customFormat="1" ht="22.5" customHeight="1">
      <c r="A9" s="67"/>
      <c r="B9" s="2" t="s">
        <v>8</v>
      </c>
      <c r="C9" s="68"/>
      <c r="D9" s="191">
        <v>440000</v>
      </c>
      <c r="E9" s="49"/>
      <c r="F9" s="192"/>
      <c r="G9" s="65"/>
      <c r="H9" s="80"/>
      <c r="I9" s="61" t="s">
        <v>53</v>
      </c>
      <c r="J9" s="81" t="e">
        <f>J8-1</f>
        <v>#REF!</v>
      </c>
      <c r="K9" s="82"/>
      <c r="L9" s="83"/>
      <c r="M9" s="83"/>
      <c r="N9" s="75"/>
    </row>
    <row r="10" spans="1:14" s="66" customFormat="1" ht="22.5" customHeight="1" thickBot="1">
      <c r="A10" s="84"/>
      <c r="B10" s="3" t="s">
        <v>9</v>
      </c>
      <c r="C10" s="85"/>
      <c r="D10" s="204" t="e">
        <f>D6+1</f>
        <v>#REF!</v>
      </c>
      <c r="E10" s="86"/>
      <c r="F10" s="87"/>
      <c r="G10" s="65"/>
      <c r="H10" s="176">
        <v>65</v>
      </c>
      <c r="I10" s="88"/>
      <c r="J10" s="78" t="e">
        <f>VALUE(YEAR(D5)+H10&amp;"/"&amp;MONTH(D5)&amp;"/"&amp;DAY(D5)+IF(DAY(D5)=0,1,0))</f>
        <v>#REF!</v>
      </c>
      <c r="K10" s="50"/>
      <c r="L10" s="49" t="s">
        <v>56</v>
      </c>
      <c r="M10" s="74"/>
      <c r="N10" s="50"/>
    </row>
    <row r="11" spans="1:15" s="66" customFormat="1" ht="22.5" customHeight="1" thickBot="1">
      <c r="A11" s="89"/>
      <c r="B11" s="72"/>
      <c r="C11" s="72"/>
      <c r="D11" s="72"/>
      <c r="E11" s="90"/>
      <c r="F11" s="91"/>
      <c r="H11" s="92"/>
      <c r="I11" s="56" t="s">
        <v>54</v>
      </c>
      <c r="J11" s="93" t="e">
        <f>J10-1</f>
        <v>#REF!</v>
      </c>
      <c r="K11" s="79"/>
      <c r="L11" s="76"/>
      <c r="M11" s="83"/>
      <c r="N11" s="75"/>
      <c r="O11" s="47"/>
    </row>
    <row r="12" spans="1:12" ht="24.75" customHeight="1" thickBot="1">
      <c r="A12" s="94"/>
      <c r="B12" s="95"/>
      <c r="C12" s="96"/>
      <c r="D12" s="97" t="s">
        <v>10</v>
      </c>
      <c r="E12" s="98" t="s">
        <v>11</v>
      </c>
      <c r="F12" s="99" t="s">
        <v>26</v>
      </c>
      <c r="H12" s="100"/>
      <c r="I12" s="101" t="s">
        <v>51</v>
      </c>
      <c r="J12" s="102" t="e">
        <f>YEAR(D6)</f>
        <v>#REF!</v>
      </c>
      <c r="K12" s="68" t="e">
        <f>MONTH(D6)</f>
        <v>#REF!</v>
      </c>
      <c r="L12" s="60" t="e">
        <f>VALUE(J12&amp;K12)</f>
        <v>#REF!</v>
      </c>
    </row>
    <row r="13" spans="1:14" ht="24.75" customHeight="1">
      <c r="A13" s="103"/>
      <c r="B13" s="1" t="s">
        <v>28</v>
      </c>
      <c r="C13" s="104"/>
      <c r="D13" s="105" t="e">
        <f>IF(D8&lt;D9,INT(D8*M24/1000),INT(D9*M24/1000))</f>
        <v>#REF!</v>
      </c>
      <c r="E13" s="105" t="e">
        <f>IF(D8&lt;D9,INT(D8*M25/1000),INT(D9*M25/1000))</f>
        <v>#REF!</v>
      </c>
      <c r="F13" s="106"/>
      <c r="H13" s="107"/>
      <c r="I13" s="101" t="s">
        <v>55</v>
      </c>
      <c r="J13" s="102" t="e">
        <f>YEAR(J9)</f>
        <v>#REF!</v>
      </c>
      <c r="K13" s="68" t="e">
        <f>MONTH(J9)</f>
        <v>#REF!</v>
      </c>
      <c r="L13" s="108" t="e">
        <f>VALUE(J13&amp;K13)</f>
        <v>#REF!</v>
      </c>
      <c r="M13" s="68" t="e">
        <f>CHOOSE(K13,3,2,1,12,11,10,9,8,7,6,5,4)</f>
        <v>#REF!</v>
      </c>
      <c r="N13" s="66" t="e">
        <f>"平成"&amp;J13-1988&amp;"年"&amp;K13&amp;"月"</f>
        <v>#REF!</v>
      </c>
    </row>
    <row r="14" spans="1:14" ht="24.75" customHeight="1" thickBot="1">
      <c r="A14" s="109"/>
      <c r="B14" s="110" t="s">
        <v>30</v>
      </c>
      <c r="C14" s="111"/>
      <c r="D14" s="112" t="e">
        <f>D13*12</f>
        <v>#REF!</v>
      </c>
      <c r="E14" s="112" t="e">
        <f>E13*H20</f>
        <v>#REF!</v>
      </c>
      <c r="F14" s="113"/>
      <c r="H14" s="107"/>
      <c r="I14" s="101" t="s">
        <v>58</v>
      </c>
      <c r="J14" s="114" t="e">
        <f>YEAR(J11)+IF(MONTH(J11)=1,-1,0)</f>
        <v>#REF!</v>
      </c>
      <c r="K14" s="115" t="e">
        <f>MONTH(J11)+IF(MONTH(J11)=1,11,-1)</f>
        <v>#REF!</v>
      </c>
      <c r="L14" s="108" t="e">
        <f>VALUE(J14&amp;K14)</f>
        <v>#REF!</v>
      </c>
      <c r="M14" s="68" t="e">
        <f>CHOOSE(K14,10,11,12,1,2,3,4,5,6,7,8,9)</f>
        <v>#REF!</v>
      </c>
      <c r="N14" s="66" t="e">
        <f>"平成"&amp;J14-1988&amp;"年"&amp;K14&amp;"月"</f>
        <v>#REF!</v>
      </c>
    </row>
    <row r="15" spans="1:14" s="121" customFormat="1" ht="6.75" customHeight="1" thickBot="1">
      <c r="A15" s="116"/>
      <c r="B15" s="117"/>
      <c r="C15" s="118"/>
      <c r="D15" s="119"/>
      <c r="E15" s="119"/>
      <c r="F15" s="120"/>
      <c r="H15" s="122"/>
      <c r="I15" s="123"/>
      <c r="J15" s="123"/>
      <c r="K15" s="124"/>
      <c r="M15" s="125"/>
      <c r="N15" s="125"/>
    </row>
    <row r="16" spans="1:14" ht="24.75" customHeight="1">
      <c r="A16" s="126"/>
      <c r="B16" s="127" t="s">
        <v>46</v>
      </c>
      <c r="C16" s="128"/>
      <c r="D16" s="129" t="e">
        <f>D28</f>
        <v>#REF!</v>
      </c>
      <c r="E16" s="129" t="e">
        <f>IF(H16=0,0,VLOOKUP(H16,B22:E33,4,FALSE))</f>
        <v>#REF!</v>
      </c>
      <c r="F16" s="130"/>
      <c r="H16" s="100" t="e">
        <f>IF(H20=0,0,IF(F6=39,M16,IF(F6=64,N16,6)))</f>
        <v>#REF!</v>
      </c>
      <c r="I16" s="102" t="s">
        <v>48</v>
      </c>
      <c r="J16" s="102"/>
      <c r="K16" s="131"/>
      <c r="L16" s="131"/>
      <c r="M16" s="132" t="e">
        <f>IF(H20&lt;=6,0,IF(H20-6&gt;5,6,IF(H20-6,CHOOSE(H20-6,1,2,3,4,5))))</f>
        <v>#REF!</v>
      </c>
      <c r="N16" s="132" t="e">
        <f>IF(H20=0,0,IF(H20&gt;=6,6,IF(H20-6,CHOOSE(H20,1,2,3,4,5))))</f>
        <v>#REF!</v>
      </c>
    </row>
    <row r="17" spans="1:14" ht="24.75" customHeight="1">
      <c r="A17" s="126"/>
      <c r="B17" s="127" t="s">
        <v>47</v>
      </c>
      <c r="C17" s="128"/>
      <c r="D17" s="129" t="e">
        <f>D28</f>
        <v>#REF!</v>
      </c>
      <c r="E17" s="129" t="e">
        <f>IF(H17=0,0,VLOOKUP(H17,B22:E33,4,FALSE))</f>
        <v>#REF!</v>
      </c>
      <c r="F17" s="130"/>
      <c r="H17" s="100" t="e">
        <f>IF(H20=0,0,IF(F6=39,M17,IF(F6=64,N17,6)))</f>
        <v>#REF!</v>
      </c>
      <c r="I17" s="102" t="s">
        <v>49</v>
      </c>
      <c r="J17" s="102"/>
      <c r="K17" s="131"/>
      <c r="L17" s="131"/>
      <c r="M17" s="132" t="e">
        <f>IF(H20=0,0,IF(H20&gt;=6,6,IF(H20-6,CHOOSE(H20,1,2,3,4,5))))</f>
        <v>#REF!</v>
      </c>
      <c r="N17" s="132" t="e">
        <f>IF(H20&lt;=6,0,IF(H20-6&gt;5,6,IF(H20-6,CHOOSE(H20-6,1,2,3,4,5))))</f>
        <v>#REF!</v>
      </c>
    </row>
    <row r="18" spans="1:14" ht="24.75" customHeight="1" thickBot="1">
      <c r="A18" s="109"/>
      <c r="B18" s="110" t="s">
        <v>30</v>
      </c>
      <c r="C18" s="111"/>
      <c r="D18" s="112" t="e">
        <f>SUM(D16:D17)</f>
        <v>#REF!</v>
      </c>
      <c r="E18" s="112" t="e">
        <f>SUM(E16:E17)</f>
        <v>#REF!</v>
      </c>
      <c r="F18" s="113"/>
      <c r="H18" s="92"/>
      <c r="I18" s="133"/>
      <c r="J18" s="133"/>
      <c r="K18" s="134"/>
      <c r="M18" s="135" t="s">
        <v>59</v>
      </c>
      <c r="N18" s="135" t="s">
        <v>60</v>
      </c>
    </row>
    <row r="19" spans="1:11" s="121" customFormat="1" ht="6.75" customHeight="1" thickBot="1">
      <c r="A19" s="136"/>
      <c r="B19" s="137"/>
      <c r="C19" s="138"/>
      <c r="D19" s="119"/>
      <c r="E19" s="119"/>
      <c r="F19" s="139"/>
      <c r="H19" s="122"/>
      <c r="I19" s="123"/>
      <c r="J19" s="123"/>
      <c r="K19" s="124"/>
    </row>
    <row r="20" spans="1:13" ht="24.75" customHeight="1" thickBot="1">
      <c r="A20" s="140"/>
      <c r="B20" s="141" t="s">
        <v>31</v>
      </c>
      <c r="C20" s="142"/>
      <c r="D20" s="143" t="e">
        <f>D22</f>
        <v>#REF!</v>
      </c>
      <c r="E20" s="143" t="e">
        <f>IF(H20=0,0,IF(OR(F6=39,F6=64),VLOOKUP(H20,B22:E33,4,FALSE),E22))</f>
        <v>#REF!</v>
      </c>
      <c r="F20" s="144"/>
      <c r="H20" s="76" t="e">
        <f>IF(OR(L12&gt;=L14,M7),0,IF(OR(L12=L13,M6),12,IF(F6=39,M13,IF(F6=64,M14))))</f>
        <v>#REF!</v>
      </c>
      <c r="I20" s="83" t="s">
        <v>50</v>
      </c>
      <c r="J20" s="83"/>
      <c r="K20" s="82"/>
      <c r="M20" s="66"/>
    </row>
    <row r="21" spans="1:9" ht="11.25" customHeight="1">
      <c r="A21" s="145"/>
      <c r="B21" s="146"/>
      <c r="C21" s="147"/>
      <c r="D21" s="105"/>
      <c r="E21" s="105"/>
      <c r="F21" s="64"/>
      <c r="I21" s="148"/>
    </row>
    <row r="22" spans="1:15" ht="24.75" customHeight="1">
      <c r="A22" s="149"/>
      <c r="B22" s="150">
        <v>12</v>
      </c>
      <c r="C22" s="82"/>
      <c r="D22" s="151" t="e">
        <f aca="true" t="shared" si="0" ref="D22:D33">ROUND($D$13*J22,0.5)</f>
        <v>#REF!</v>
      </c>
      <c r="E22" s="151" t="e">
        <f aca="true" t="shared" si="1" ref="E22:E33">ROUND($E$13*J22,0.5)</f>
        <v>#REF!</v>
      </c>
      <c r="F22" s="73" t="s">
        <v>67</v>
      </c>
      <c r="H22" s="152" t="s">
        <v>32</v>
      </c>
      <c r="I22" s="51" t="s">
        <v>33</v>
      </c>
      <c r="J22" s="153">
        <v>11.748502</v>
      </c>
      <c r="L22" s="66"/>
      <c r="M22" s="66"/>
      <c r="N22" s="66"/>
      <c r="O22" s="66"/>
    </row>
    <row r="23" spans="1:18" ht="24.75" customHeight="1">
      <c r="A23" s="149"/>
      <c r="B23" s="150">
        <v>11</v>
      </c>
      <c r="C23" s="82"/>
      <c r="D23" s="151" t="e">
        <f t="shared" si="0"/>
        <v>#REF!</v>
      </c>
      <c r="E23" s="151" t="e">
        <f t="shared" si="1"/>
        <v>#REF!</v>
      </c>
      <c r="F23" s="73" t="s">
        <v>68</v>
      </c>
      <c r="H23" s="92"/>
      <c r="I23" s="154" t="s">
        <v>34</v>
      </c>
      <c r="J23" s="155">
        <v>10.7869636</v>
      </c>
      <c r="L23" s="66"/>
      <c r="M23" s="66"/>
      <c r="N23" s="156" t="s">
        <v>82</v>
      </c>
      <c r="O23" s="156" t="s">
        <v>81</v>
      </c>
      <c r="P23" s="156" t="s">
        <v>80</v>
      </c>
      <c r="Q23" s="156" t="s">
        <v>24</v>
      </c>
      <c r="R23" s="156" t="s">
        <v>25</v>
      </c>
    </row>
    <row r="24" spans="1:18" ht="24.75" customHeight="1">
      <c r="A24" s="157"/>
      <c r="B24" s="150">
        <v>10</v>
      </c>
      <c r="C24" s="158"/>
      <c r="D24" s="159" t="e">
        <f t="shared" si="0"/>
        <v>#REF!</v>
      </c>
      <c r="E24" s="159" t="e">
        <f t="shared" si="1"/>
        <v>#REF!</v>
      </c>
      <c r="F24" s="73" t="s">
        <v>69</v>
      </c>
      <c r="H24" s="92"/>
      <c r="I24" s="154" t="s">
        <v>35</v>
      </c>
      <c r="J24" s="155">
        <v>9.8222773</v>
      </c>
      <c r="L24" s="156" t="s">
        <v>27</v>
      </c>
      <c r="M24" s="160">
        <v>96.36</v>
      </c>
      <c r="N24" s="160">
        <v>96.36</v>
      </c>
      <c r="O24" s="160">
        <v>120.46</v>
      </c>
      <c r="P24" s="160">
        <v>120.46</v>
      </c>
      <c r="Q24" s="160">
        <v>120.46</v>
      </c>
      <c r="R24" s="160">
        <v>105.46</v>
      </c>
    </row>
    <row r="25" spans="1:18" ht="24.75" customHeight="1">
      <c r="A25" s="157"/>
      <c r="B25" s="150">
        <v>9</v>
      </c>
      <c r="C25" s="158"/>
      <c r="D25" s="159" t="e">
        <f t="shared" si="0"/>
        <v>#REF!</v>
      </c>
      <c r="E25" s="159" t="e">
        <f t="shared" si="1"/>
        <v>#REF!</v>
      </c>
      <c r="F25" s="73" t="s">
        <v>70</v>
      </c>
      <c r="H25" s="92"/>
      <c r="I25" s="154" t="s">
        <v>36</v>
      </c>
      <c r="J25" s="155">
        <v>8.8544329</v>
      </c>
      <c r="L25" s="148" t="s">
        <v>29</v>
      </c>
      <c r="M25" s="160">
        <v>10.64</v>
      </c>
      <c r="N25" s="160">
        <v>10.64</v>
      </c>
      <c r="O25" s="160">
        <v>13.3</v>
      </c>
      <c r="P25" s="160">
        <v>14.08</v>
      </c>
      <c r="Q25" s="160">
        <v>13.16</v>
      </c>
      <c r="R25" s="160">
        <v>13.12</v>
      </c>
    </row>
    <row r="26" spans="1:10" ht="24.75" customHeight="1">
      <c r="A26" s="157"/>
      <c r="B26" s="150">
        <v>8</v>
      </c>
      <c r="C26" s="158"/>
      <c r="D26" s="159" t="e">
        <f t="shared" si="0"/>
        <v>#REF!</v>
      </c>
      <c r="E26" s="159" t="e">
        <f t="shared" si="1"/>
        <v>#REF!</v>
      </c>
      <c r="F26" s="73" t="s">
        <v>66</v>
      </c>
      <c r="H26" s="92"/>
      <c r="I26" s="154" t="s">
        <v>37</v>
      </c>
      <c r="J26" s="155">
        <v>7.88342</v>
      </c>
    </row>
    <row r="27" spans="1:10" ht="24.75" customHeight="1">
      <c r="A27" s="157"/>
      <c r="B27" s="150">
        <v>7</v>
      </c>
      <c r="C27" s="158"/>
      <c r="D27" s="159" t="e">
        <f t="shared" si="0"/>
        <v>#REF!</v>
      </c>
      <c r="E27" s="159" t="e">
        <f t="shared" si="1"/>
        <v>#REF!</v>
      </c>
      <c r="F27" s="161" t="s">
        <v>71</v>
      </c>
      <c r="H27" s="92"/>
      <c r="I27" s="154" t="s">
        <v>38</v>
      </c>
      <c r="J27" s="155">
        <v>6.9092282</v>
      </c>
    </row>
    <row r="28" spans="1:10" ht="24.75" customHeight="1">
      <c r="A28" s="157"/>
      <c r="B28" s="150">
        <v>6</v>
      </c>
      <c r="C28" s="158"/>
      <c r="D28" s="159" t="e">
        <f t="shared" si="0"/>
        <v>#REF!</v>
      </c>
      <c r="E28" s="159" t="e">
        <f t="shared" si="1"/>
        <v>#REF!</v>
      </c>
      <c r="F28" s="73" t="s">
        <v>72</v>
      </c>
      <c r="H28" s="92"/>
      <c r="I28" s="154" t="s">
        <v>39</v>
      </c>
      <c r="J28" s="155">
        <v>5.9318472</v>
      </c>
    </row>
    <row r="29" spans="1:10" ht="24.75" customHeight="1">
      <c r="A29" s="157"/>
      <c r="B29" s="150">
        <v>5</v>
      </c>
      <c r="C29" s="158"/>
      <c r="D29" s="159" t="e">
        <f t="shared" si="0"/>
        <v>#REF!</v>
      </c>
      <c r="E29" s="159" t="e">
        <f t="shared" si="1"/>
        <v>#REF!</v>
      </c>
      <c r="F29" s="73" t="s">
        <v>73</v>
      </c>
      <c r="H29" s="92"/>
      <c r="I29" s="154" t="s">
        <v>40</v>
      </c>
      <c r="J29" s="155">
        <v>4.9512666</v>
      </c>
    </row>
    <row r="30" spans="1:10" ht="24.75" customHeight="1">
      <c r="A30" s="157"/>
      <c r="B30" s="150">
        <v>4</v>
      </c>
      <c r="C30" s="158"/>
      <c r="D30" s="159" t="e">
        <f t="shared" si="0"/>
        <v>#REF!</v>
      </c>
      <c r="E30" s="159" t="e">
        <f t="shared" si="1"/>
        <v>#REF!</v>
      </c>
      <c r="F30" s="73" t="s">
        <v>74</v>
      </c>
      <c r="H30" s="92"/>
      <c r="I30" s="154" t="s">
        <v>41</v>
      </c>
      <c r="J30" s="155">
        <v>3.9674757</v>
      </c>
    </row>
    <row r="31" spans="1:10" ht="24.75" customHeight="1">
      <c r="A31" s="157"/>
      <c r="B31" s="150">
        <v>3</v>
      </c>
      <c r="C31" s="158"/>
      <c r="D31" s="159" t="e">
        <f t="shared" si="0"/>
        <v>#REF!</v>
      </c>
      <c r="E31" s="159" t="e">
        <f t="shared" si="1"/>
        <v>#REF!</v>
      </c>
      <c r="F31" s="73" t="s">
        <v>75</v>
      </c>
      <c r="H31" s="92"/>
      <c r="I31" s="154" t="s">
        <v>42</v>
      </c>
      <c r="J31" s="155">
        <v>2.9804642</v>
      </c>
    </row>
    <row r="32" spans="1:10" ht="24.75" customHeight="1">
      <c r="A32" s="157"/>
      <c r="B32" s="150">
        <v>2</v>
      </c>
      <c r="C32" s="158"/>
      <c r="D32" s="159" t="e">
        <f t="shared" si="0"/>
        <v>#REF!</v>
      </c>
      <c r="E32" s="159" t="e">
        <f t="shared" si="1"/>
        <v>#REF!</v>
      </c>
      <c r="F32" s="73" t="s">
        <v>76</v>
      </c>
      <c r="H32" s="92"/>
      <c r="I32" s="154" t="s">
        <v>43</v>
      </c>
      <c r="J32" s="155">
        <v>1.9902215</v>
      </c>
    </row>
    <row r="33" spans="1:10" ht="24.75" customHeight="1" thickBot="1">
      <c r="A33" s="162"/>
      <c r="B33" s="150">
        <v>1</v>
      </c>
      <c r="C33" s="163"/>
      <c r="D33" s="159" t="e">
        <f t="shared" si="0"/>
        <v>#REF!</v>
      </c>
      <c r="E33" s="159" t="e">
        <f t="shared" si="1"/>
        <v>#REF!</v>
      </c>
      <c r="F33" s="164" t="s">
        <v>77</v>
      </c>
      <c r="H33" s="80"/>
      <c r="I33" s="165" t="s">
        <v>44</v>
      </c>
      <c r="J33" s="166">
        <v>0.9967369</v>
      </c>
    </row>
    <row r="34" spans="1:6" ht="21" customHeight="1">
      <c r="A34" s="167"/>
      <c r="B34" s="270"/>
      <c r="C34" s="168"/>
      <c r="D34" s="272"/>
      <c r="E34" s="272"/>
      <c r="F34" s="169" t="s">
        <v>78</v>
      </c>
    </row>
    <row r="35" spans="1:6" ht="21" customHeight="1" thickBot="1">
      <c r="A35" s="170"/>
      <c r="B35" s="271"/>
      <c r="C35" s="171"/>
      <c r="D35" s="273"/>
      <c r="E35" s="273"/>
      <c r="F35" s="190" t="s">
        <v>79</v>
      </c>
    </row>
    <row r="36" spans="1:6" ht="21" customHeight="1">
      <c r="A36" s="133"/>
      <c r="B36" s="172"/>
      <c r="C36" s="133"/>
      <c r="D36" s="173"/>
      <c r="E36" s="173"/>
      <c r="F36" s="173"/>
    </row>
    <row r="37" spans="2:3" ht="21" customHeight="1">
      <c r="B37" s="174"/>
      <c r="C37" s="148"/>
    </row>
    <row r="38" ht="21" customHeight="1"/>
  </sheetData>
  <sheetProtection password="E3C9" sheet="1"/>
  <mergeCells count="4">
    <mergeCell ref="C3:D3"/>
    <mergeCell ref="B34:B35"/>
    <mergeCell ref="D34:D35"/>
    <mergeCell ref="E34:E35"/>
  </mergeCells>
  <conditionalFormatting sqref="D13:E33">
    <cfRule type="expression" priority="13" dxfId="1" stopIfTrue="1">
      <formula>$F13="○"</formula>
    </cfRule>
  </conditionalFormatting>
  <conditionalFormatting sqref="B13:B33">
    <cfRule type="expression" priority="12" dxfId="6" stopIfTrue="1">
      <formula>F13="○"</formula>
    </cfRule>
  </conditionalFormatting>
  <dataValidations count="1">
    <dataValidation type="list" allowBlank="1" showInputMessage="1" sqref="F21">
      <formula1>"○"</formula1>
    </dataValidation>
  </dataValidations>
  <printOptions horizontalCentered="1"/>
  <pageMargins left="1.5748031496062993" right="0.7874015748031497" top="0.984251968503937" bottom="0.984251968503937" header="0.5118110236220472" footer="0.5118110236220472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新垣　智視</dc:creator>
  <cp:keywords/>
  <dc:description/>
  <cp:lastModifiedBy>沖縄県</cp:lastModifiedBy>
  <cp:lastPrinted>2024-02-16T02:02:50Z</cp:lastPrinted>
  <dcterms:created xsi:type="dcterms:W3CDTF">2020-02-18T00:28:53Z</dcterms:created>
  <dcterms:modified xsi:type="dcterms:W3CDTF">2024-02-19T00:45:43Z</dcterms:modified>
  <cp:category/>
  <cp:version/>
  <cp:contentType/>
  <cp:contentStatus/>
</cp:coreProperties>
</file>