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431" windowWidth="12060" windowHeight="11550" tabRatio="627" activeTab="0"/>
  </bookViews>
  <sheets>
    <sheet name="施設入所（２０歳以上）" sheetId="1" r:id="rId1"/>
  </sheets>
  <definedNames>
    <definedName name="_xlnm.Print_Area" localSheetId="0">'施設入所（２０歳以上）'!$A$1:$L$48</definedName>
  </definedNames>
  <calcPr fullCalcOnLoad="1"/>
</workbook>
</file>

<file path=xl/sharedStrings.xml><?xml version="1.0" encoding="utf-8"?>
<sst xmlns="http://schemas.openxmlformats.org/spreadsheetml/2006/main" count="47" uniqueCount="41">
  <si>
    <t>収入内訳等</t>
  </si>
  <si>
    <t>20歳以上６０歳未満
（障害基礎年金1級受給者除く）</t>
  </si>
  <si>
    <t>20歳以上60歳未満
（障害基礎年金1級受給者）
６０歳以上６５歳未満
６５歳以上療護施設入所者</t>
  </si>
  <si>
    <t>６５歳以上
（療護施設入所者除く）</t>
  </si>
  <si>
    <t>◇ 特定目的収入･･･国、地方公共団体等から特定の目的に充てるために支給されるもの</t>
  </si>
  <si>
    <t>◇ その他収入･･･特定目的収入、稼得等収入以外のすべての収入</t>
  </si>
  <si>
    <t>◇ 必要経費</t>
  </si>
  <si>
    <t>　　　・地方公共団体又はその長から家賃補助として支給される手当として、実際の家賃額を超えない額</t>
  </si>
  <si>
    <t>　　　・地方公共団体から医療費の自己負担分として支給される額</t>
  </si>
  <si>
    <t>　　　・生活保護法において収入として認定されないこととされている収入</t>
  </si>
  <si>
    <t>　　　・工賃等の就労収入</t>
  </si>
  <si>
    <t>　　　・特別障害者手当等（特別障害者手当、障害児福祉手当、経過的福祉手当）</t>
  </si>
  <si>
    <t>　　　・不動産等による家賃収入</t>
  </si>
  <si>
    <t>　　　・地方公共団体から支給される手当等</t>
  </si>
  <si>
    <t>　　　・親からの仕送り</t>
  </si>
  <si>
    <t>　　　・上記以外の収入</t>
  </si>
  <si>
    <t>　　　・租税の課税額</t>
  </si>
  <si>
    <t>　　　・社会保険料</t>
  </si>
  <si>
    <t>　　　・原子爆弾被爆者に対する援護に関する法律により支給される医療特別手当及び特別手当のうち、
　　　　生活保護基準の放射線障害者加算に相当する額</t>
  </si>
  <si>
    <t>　　　・障害年金等（障害基礎年金、障害厚生年金、障害共済年金、老齢年金、遺族年金等の公的年金、
　　　　　　　　　　障害補償年金等労災保険法に基づく給付等）</t>
  </si>
  <si>
    <t>認定所得区分</t>
  </si>
  <si>
    <t>補足給付額（月額）</t>
  </si>
  <si>
    <t>２ 入所施設で暮らす方（２０歳以上）の場合</t>
  </si>
  <si>
    <t>Ｂ　食費の負担限度額・補足給付額</t>
  </si>
  <si>
    <t>①　フローチャートの月額負担上限額の認定区分に基づき、低所得１の場合は
　１、低所得２の場合は２を認定所得区分に入力してください。</t>
  </si>
  <si>
    <t>②　障害者本人の収入等の状況（月額）を項目別に入力してください。</t>
  </si>
  <si>
    <t>Ｂ　食費の負担限度額（月額）は以下の額になります。</t>
  </si>
  <si>
    <t>Ａ　個別減免を受ける場合の月額負担上限額</t>
  </si>
  <si>
    <t>Ａ　個別減免を受ける場合の月額負担上限額は以下の額になります。</t>
  </si>
  <si>
    <t>試算表</t>
  </si>
  <si>
    <t>◇ 年金等収入･･･国により稼得能力の補填として給付される収入</t>
  </si>
  <si>
    <t>特定目的収入
A</t>
  </si>
  <si>
    <t>年金等収入
C</t>
  </si>
  <si>
    <t>その他収入
D</t>
  </si>
  <si>
    <t>必要経費
E</t>
  </si>
  <si>
    <t>①必要経費控除後(D→Ｃ→Ｂの順にＥを控除）</t>
  </si>
  <si>
    <t>②非負担分控除（Ｃから66,667円を控除。残りの額がある場合はＢ→Ｄの順で控除）</t>
  </si>
  <si>
    <t>◇ 就労収入･･･就労等により得た収入</t>
  </si>
  <si>
    <t>就労収入
B</t>
  </si>
  <si>
    <t>③就労収入控除後（２０～６０歳、1級年金者除く）（ＢからＢを控除。Ｂは3,000～40,333円、Ｂが3,000円以下なら3,000円からＢを控除したものをＣから控除後それぞれ５０％乗ずる）</t>
  </si>
  <si>
    <t>③-２就労収入控除後（上記以外）（ＢからＢを控除。Ｂは～40,333円。それぞれ５０％乗ずる）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</si>
</sst>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低&quot;&quot;所&quot;&quot;得&quot;#"/>
    <numFmt numFmtId="179" formatCode="#,##0_);[Red]\(#,##0\)"/>
    <numFmt numFmtId="180" formatCode="&quot;Yes&quot;;&quot;Yes&quot;;&quot;No&quot;"/>
    <numFmt numFmtId="181" formatCode="&quot;True&quot;;&quot;True&quot;;&quot;False&quot;"/>
    <numFmt numFmtId="182" formatCode="&quot;On&quot;;&quot;On&quot;;&quot;Off&quot;"/>
    <numFmt numFmtId="183" formatCode="[$€-2]\ #,##0.00_);[Red]\([$€-2]\ #,##0.00\)"/>
  </numFmts>
  <fonts count="13">
    <font>
      <sz val="11"/>
      <name val="ＭＳ Ｐゴシック"/>
      <family val="3"/>
    </font>
    <font>
      <sz val="6"/>
      <name val="ＭＳ Ｐゴシック"/>
      <family val="3"/>
    </font>
    <font>
      <sz val="22"/>
      <name val="HG丸ｺﾞｼｯｸM-PRO"/>
      <family val="3"/>
    </font>
    <font>
      <sz val="11"/>
      <name val="HG丸ｺﾞｼｯｸM-PRO"/>
      <family val="3"/>
    </font>
    <font>
      <sz val="18"/>
      <name val="HG丸ｺﾞｼｯｸM-PRO"/>
      <family val="3"/>
    </font>
    <font>
      <sz val="12"/>
      <name val="HG丸ｺﾞｼｯｸM-PRO"/>
      <family val="3"/>
    </font>
    <font>
      <u val="single"/>
      <sz val="11"/>
      <color indexed="12"/>
      <name val="ＭＳ Ｐゴシック"/>
      <family val="3"/>
    </font>
    <font>
      <u val="single"/>
      <sz val="11"/>
      <color indexed="36"/>
      <name val="ＭＳ Ｐゴシック"/>
      <family val="3"/>
    </font>
    <font>
      <sz val="14"/>
      <name val="HG丸ｺﾞｼｯｸM-PRO"/>
      <family val="3"/>
    </font>
    <font>
      <sz val="20"/>
      <color indexed="10"/>
      <name val="HG丸ｺﾞｼｯｸM-PRO"/>
      <family val="3"/>
    </font>
    <font>
      <sz val="11"/>
      <color indexed="10"/>
      <name val="HG丸ｺﾞｼｯｸM-PRO"/>
      <family val="3"/>
    </font>
    <font>
      <sz val="22"/>
      <color indexed="10"/>
      <name val="HG丸ｺﾞｼｯｸM-PRO"/>
      <family val="3"/>
    </font>
    <font>
      <sz val="18"/>
      <color indexed="10"/>
      <name val="HG丸ｺﾞｼｯｸM-PRO"/>
      <family val="3"/>
    </font>
  </fonts>
  <fills count="7">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s>
  <borders count="42">
    <border>
      <left/>
      <right/>
      <top/>
      <bottom/>
      <diagonal/>
    </border>
    <border>
      <left style="medium"/>
      <right>
        <color indexed="63"/>
      </right>
      <top style="hair"/>
      <bottom style="hair"/>
    </border>
    <border>
      <left>
        <color indexed="63"/>
      </left>
      <right>
        <color indexed="63"/>
      </right>
      <top style="hair"/>
      <bottom style="hair"/>
    </border>
    <border>
      <left style="medium"/>
      <right>
        <color indexed="63"/>
      </right>
      <top style="hair"/>
      <bottom style="medium"/>
    </border>
    <border>
      <left>
        <color indexed="63"/>
      </left>
      <right>
        <color indexed="63"/>
      </right>
      <top style="hair"/>
      <bottom style="medium"/>
    </border>
    <border>
      <left style="medium"/>
      <right>
        <color indexed="63"/>
      </right>
      <top style="thin"/>
      <bottom style="hair"/>
    </border>
    <border>
      <left>
        <color indexed="63"/>
      </left>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color indexed="63"/>
      </bottom>
    </border>
    <border>
      <left>
        <color indexed="63"/>
      </left>
      <right>
        <color indexed="63"/>
      </right>
      <top style="hair"/>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medium"/>
    </border>
    <border>
      <left style="double"/>
      <right style="thin"/>
      <top style="medium"/>
      <bottom style="thin"/>
    </border>
    <border>
      <left style="thin"/>
      <right style="double"/>
      <top style="medium"/>
      <bottom style="thin"/>
    </border>
    <border>
      <left style="double"/>
      <right style="thin"/>
      <top style="thin"/>
      <bottom style="medium"/>
    </border>
    <border>
      <left style="thin"/>
      <right style="double"/>
      <top style="thin"/>
      <bottom style="medium"/>
    </border>
    <border>
      <left>
        <color indexed="63"/>
      </left>
      <right style="medium"/>
      <top style="thin"/>
      <bottom style="medium"/>
    </border>
    <border>
      <left>
        <color indexed="63"/>
      </left>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ashed"/>
      <right style="dashed"/>
      <top style="dashed"/>
      <bottom style="dashed"/>
    </border>
    <border>
      <left>
        <color indexed="63"/>
      </left>
      <right style="double"/>
      <top style="medium"/>
      <bottom style="thin"/>
    </border>
    <border>
      <left>
        <color indexed="63"/>
      </left>
      <right style="double"/>
      <top style="thin"/>
      <bottom style="medium"/>
    </border>
    <border>
      <left style="double"/>
      <right>
        <color indexed="63"/>
      </right>
      <top style="medium"/>
      <bottom style="thin"/>
    </border>
    <border>
      <left style="double"/>
      <right>
        <color indexed="63"/>
      </right>
      <top style="thin"/>
      <bottom style="medium"/>
    </border>
    <border diagonalUp="1">
      <left style="double"/>
      <right>
        <color indexed="63"/>
      </right>
      <top style="medium"/>
      <bottom style="medium"/>
      <diagonal style="thin"/>
    </border>
    <border diagonalUp="1">
      <left>
        <color indexed="63"/>
      </left>
      <right style="medium"/>
      <top style="medium"/>
      <bottom style="medium"/>
      <diagonal style="thin"/>
    </border>
    <border diagonalUp="1">
      <left style="double"/>
      <right>
        <color indexed="63"/>
      </right>
      <top style="thin"/>
      <bottom style="medium"/>
      <diagonal style="thin"/>
    </border>
    <border diagonalUp="1">
      <left>
        <color indexed="63"/>
      </left>
      <right style="medium"/>
      <top style="thin"/>
      <bottom style="medium"/>
      <diagonal style="thin"/>
    </border>
    <border>
      <left style="double"/>
      <right>
        <color indexed="63"/>
      </right>
      <top style="hair"/>
      <bottom style="medium"/>
    </border>
    <border>
      <left>
        <color indexed="63"/>
      </left>
      <right style="medium"/>
      <top style="hair"/>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hair"/>
    </border>
    <border>
      <left>
        <color indexed="63"/>
      </left>
      <right style="medium"/>
      <top style="thin"/>
      <bottom style="hair"/>
    </border>
    <border>
      <left style="double"/>
      <right>
        <color indexed="63"/>
      </right>
      <top style="hair"/>
      <bottom style="hair"/>
    </border>
    <border>
      <left>
        <color indexed="63"/>
      </left>
      <right style="medium"/>
      <top style="hair"/>
      <bottom style="hair"/>
    </border>
    <border>
      <left style="dashed"/>
      <right style="dashed"/>
      <top style="dashed"/>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81">
    <xf numFmtId="0" fontId="0" fillId="0" borderId="0" xfId="0"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4" fillId="2" borderId="0" xfId="0" applyFont="1" applyFill="1" applyAlignment="1">
      <alignment vertical="center"/>
    </xf>
    <xf numFmtId="0" fontId="5" fillId="2" borderId="0" xfId="0" applyFont="1" applyFill="1" applyAlignment="1">
      <alignment horizontal="right"/>
    </xf>
    <xf numFmtId="0" fontId="3" fillId="2" borderId="5" xfId="0" applyFont="1" applyFill="1" applyBorder="1" applyAlignment="1">
      <alignment vertical="center"/>
    </xf>
    <xf numFmtId="0" fontId="3" fillId="2" borderId="6" xfId="0" applyFont="1" applyFill="1" applyBorder="1" applyAlignment="1">
      <alignment vertical="center"/>
    </xf>
    <xf numFmtId="0" fontId="5" fillId="3" borderId="7" xfId="0" applyFont="1" applyFill="1" applyBorder="1" applyAlignment="1">
      <alignment vertical="center"/>
    </xf>
    <xf numFmtId="0" fontId="3" fillId="3" borderId="8" xfId="0" applyFont="1" applyFill="1" applyBorder="1" applyAlignment="1">
      <alignment vertical="center"/>
    </xf>
    <xf numFmtId="0" fontId="3" fillId="3" borderId="9" xfId="0" applyFont="1" applyFill="1" applyBorder="1" applyAlignment="1">
      <alignment vertical="center"/>
    </xf>
    <xf numFmtId="0" fontId="3" fillId="4" borderId="9" xfId="0" applyFont="1" applyFill="1" applyBorder="1" applyAlignment="1">
      <alignment vertical="center"/>
    </xf>
    <xf numFmtId="176" fontId="5" fillId="2" borderId="0" xfId="17" applyNumberFormat="1" applyFont="1" applyFill="1" applyBorder="1" applyAlignment="1">
      <alignment horizontal="center" vertical="center"/>
    </xf>
    <xf numFmtId="0" fontId="3" fillId="2" borderId="10" xfId="0" applyFont="1" applyFill="1" applyBorder="1" applyAlignment="1">
      <alignment vertical="center"/>
    </xf>
    <xf numFmtId="0" fontId="3" fillId="2" borderId="11" xfId="0" applyFont="1" applyFill="1" applyBorder="1" applyAlignment="1">
      <alignment vertical="center"/>
    </xf>
    <xf numFmtId="0" fontId="5" fillId="4" borderId="12" xfId="0" applyFont="1" applyFill="1" applyBorder="1" applyAlignment="1">
      <alignment vertical="center"/>
    </xf>
    <xf numFmtId="0" fontId="3" fillId="4" borderId="13" xfId="0" applyFont="1" applyFill="1" applyBorder="1" applyAlignment="1">
      <alignment vertical="center"/>
    </xf>
    <xf numFmtId="177" fontId="5" fillId="2" borderId="0" xfId="17" applyNumberFormat="1" applyFont="1" applyFill="1" applyBorder="1" applyAlignment="1">
      <alignment horizontal="center" vertical="center"/>
    </xf>
    <xf numFmtId="0" fontId="9" fillId="2" borderId="0" xfId="0" applyFont="1" applyFill="1" applyAlignment="1">
      <alignment vertical="center"/>
    </xf>
    <xf numFmtId="0" fontId="10" fillId="2" borderId="0" xfId="0" applyFont="1" applyFill="1" applyAlignment="1">
      <alignment vertical="center"/>
    </xf>
    <xf numFmtId="0" fontId="11"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horizontal="center" vertical="center"/>
    </xf>
    <xf numFmtId="0" fontId="12" fillId="2" borderId="0" xfId="0" applyFont="1" applyFill="1" applyAlignment="1">
      <alignment vertical="center"/>
    </xf>
    <xf numFmtId="0" fontId="3" fillId="3" borderId="8" xfId="0" applyFont="1" applyFill="1" applyBorder="1" applyAlignment="1" applyProtection="1">
      <alignment vertical="center"/>
      <protection locked="0"/>
    </xf>
    <xf numFmtId="0" fontId="3" fillId="3" borderId="9" xfId="0" applyFont="1" applyFill="1" applyBorder="1" applyAlignment="1" applyProtection="1">
      <alignment vertical="center"/>
      <protection locked="0"/>
    </xf>
    <xf numFmtId="0" fontId="5" fillId="3" borderId="7" xfId="0" applyFont="1" applyFill="1" applyBorder="1" applyAlignment="1">
      <alignment horizontal="center" vertical="center" wrapText="1"/>
    </xf>
    <xf numFmtId="176" fontId="5" fillId="2" borderId="14" xfId="17" applyNumberFormat="1" applyFont="1" applyFill="1" applyBorder="1" applyAlignment="1">
      <alignment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176" fontId="5" fillId="2" borderId="17" xfId="17" applyNumberFormat="1" applyFont="1" applyFill="1" applyBorder="1" applyAlignment="1">
      <alignment vertical="center"/>
    </xf>
    <xf numFmtId="176" fontId="5" fillId="2" borderId="18" xfId="17" applyNumberFormat="1" applyFont="1" applyFill="1" applyBorder="1" applyAlignment="1">
      <alignment vertical="center"/>
    </xf>
    <xf numFmtId="176" fontId="5" fillId="2" borderId="14" xfId="17" applyNumberFormat="1" applyFont="1" applyFill="1" applyBorder="1" applyAlignment="1">
      <alignment horizontal="center" vertical="center"/>
    </xf>
    <xf numFmtId="176" fontId="5" fillId="2" borderId="19" xfId="17" applyNumberFormat="1" applyFont="1" applyFill="1" applyBorder="1" applyAlignment="1">
      <alignment horizontal="center" vertical="center"/>
    </xf>
    <xf numFmtId="176" fontId="5" fillId="2" borderId="20" xfId="17" applyNumberFormat="1" applyFont="1" applyFill="1" applyBorder="1" applyAlignment="1">
      <alignment horizontal="center" vertical="center"/>
    </xf>
    <xf numFmtId="176" fontId="5" fillId="2" borderId="21" xfId="17" applyNumberFormat="1" applyFont="1" applyFill="1" applyBorder="1" applyAlignment="1">
      <alignment horizontal="center" vertical="center"/>
    </xf>
    <xf numFmtId="176" fontId="5" fillId="2" borderId="22" xfId="17" applyNumberFormat="1" applyFont="1" applyFill="1" applyBorder="1" applyAlignment="1">
      <alignment horizontal="center" vertical="center"/>
    </xf>
    <xf numFmtId="176" fontId="5" fillId="2" borderId="23" xfId="17" applyNumberFormat="1"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8" xfId="0" applyFont="1" applyFill="1" applyBorder="1" applyAlignment="1">
      <alignment horizontal="center" vertical="center" wrapText="1"/>
    </xf>
    <xf numFmtId="179" fontId="5" fillId="2" borderId="24" xfId="17" applyNumberFormat="1"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0" fillId="0" borderId="25" xfId="0" applyBorder="1" applyAlignment="1">
      <alignment vertical="center"/>
    </xf>
    <xf numFmtId="176" fontId="5" fillId="2" borderId="20" xfId="17" applyNumberFormat="1" applyFont="1" applyFill="1" applyBorder="1" applyAlignment="1">
      <alignment vertical="center"/>
    </xf>
    <xf numFmtId="0" fontId="0" fillId="0" borderId="26" xfId="0" applyBorder="1" applyAlignment="1">
      <alignment vertical="center"/>
    </xf>
    <xf numFmtId="0" fontId="5" fillId="4" borderId="27" xfId="0" applyFont="1" applyFill="1" applyBorder="1" applyAlignment="1">
      <alignment horizontal="center" vertical="center" wrapText="1"/>
    </xf>
    <xf numFmtId="0" fontId="5" fillId="4" borderId="9" xfId="0" applyFont="1" applyFill="1" applyBorder="1" applyAlignment="1">
      <alignment horizontal="center" vertical="center"/>
    </xf>
    <xf numFmtId="176" fontId="5" fillId="2" borderId="28" xfId="17" applyNumberFormat="1" applyFont="1" applyFill="1" applyBorder="1" applyAlignment="1">
      <alignment vertical="center"/>
    </xf>
    <xf numFmtId="176" fontId="5" fillId="2" borderId="19" xfId="17" applyNumberFormat="1" applyFont="1" applyFill="1" applyBorder="1" applyAlignment="1">
      <alignment vertical="center"/>
    </xf>
    <xf numFmtId="176" fontId="5" fillId="2" borderId="29" xfId="17" applyNumberFormat="1" applyFont="1" applyFill="1" applyBorder="1" applyAlignment="1">
      <alignment vertical="center"/>
    </xf>
    <xf numFmtId="176" fontId="5" fillId="2" borderId="30" xfId="17" applyNumberFormat="1" applyFont="1" applyFill="1" applyBorder="1" applyAlignment="1">
      <alignment vertical="center"/>
    </xf>
    <xf numFmtId="176" fontId="5" fillId="2" borderId="31" xfId="17" applyNumberFormat="1" applyFont="1" applyFill="1" applyBorder="1" applyAlignment="1">
      <alignment vertical="center"/>
    </xf>
    <xf numFmtId="176" fontId="5" fillId="2" borderId="32" xfId="17" applyNumberFormat="1" applyFont="1" applyFill="1" applyBorder="1" applyAlignment="1">
      <alignment vertical="center"/>
    </xf>
    <xf numFmtId="176" fontId="3" fillId="2" borderId="33" xfId="17" applyNumberFormat="1" applyFont="1" applyFill="1" applyBorder="1" applyAlignment="1" applyProtection="1">
      <alignment horizontal="right" vertical="center"/>
      <protection locked="0"/>
    </xf>
    <xf numFmtId="176" fontId="3" fillId="2" borderId="34" xfId="17" applyNumberFormat="1" applyFont="1" applyFill="1" applyBorder="1" applyAlignment="1" applyProtection="1">
      <alignment horizontal="right" vertical="center"/>
      <protection locked="0"/>
    </xf>
    <xf numFmtId="0" fontId="8" fillId="2" borderId="35" xfId="0" applyFont="1" applyFill="1" applyBorder="1" applyAlignment="1">
      <alignment horizontal="center" vertical="center"/>
    </xf>
    <xf numFmtId="0" fontId="8" fillId="2" borderId="36" xfId="0" applyFont="1" applyFill="1" applyBorder="1" applyAlignment="1">
      <alignment horizontal="center" vertical="center"/>
    </xf>
    <xf numFmtId="178" fontId="3" fillId="2" borderId="35" xfId="0" applyNumberFormat="1" applyFont="1" applyFill="1" applyBorder="1" applyAlignment="1" applyProtection="1">
      <alignment horizontal="center" vertical="center"/>
      <protection locked="0"/>
    </xf>
    <xf numFmtId="178" fontId="3" fillId="2" borderId="36" xfId="0" applyNumberFormat="1" applyFont="1" applyFill="1" applyBorder="1" applyAlignment="1" applyProtection="1">
      <alignment horizontal="center" vertical="center"/>
      <protection locked="0"/>
    </xf>
    <xf numFmtId="176" fontId="3" fillId="2" borderId="37" xfId="17" applyNumberFormat="1" applyFont="1" applyFill="1" applyBorder="1" applyAlignment="1" applyProtection="1">
      <alignment horizontal="right" vertical="center"/>
      <protection locked="0"/>
    </xf>
    <xf numFmtId="176" fontId="3" fillId="2" borderId="38" xfId="17" applyNumberFormat="1" applyFont="1" applyFill="1" applyBorder="1" applyAlignment="1" applyProtection="1">
      <alignment horizontal="right" vertical="center"/>
      <protection locked="0"/>
    </xf>
    <xf numFmtId="176" fontId="3" fillId="2" borderId="39" xfId="17" applyNumberFormat="1" applyFont="1" applyFill="1" applyBorder="1" applyAlignment="1" applyProtection="1">
      <alignment horizontal="right" vertical="center"/>
      <protection locked="0"/>
    </xf>
    <xf numFmtId="176" fontId="3" fillId="2" borderId="40" xfId="17" applyNumberFormat="1" applyFont="1" applyFill="1" applyBorder="1" applyAlignment="1" applyProtection="1">
      <alignment horizontal="right" vertical="center"/>
      <protection locked="0"/>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11" fillId="2" borderId="0" xfId="0" applyFont="1" applyFill="1" applyAlignment="1">
      <alignment horizontal="center" vertical="center"/>
    </xf>
    <xf numFmtId="0" fontId="4" fillId="2" borderId="0" xfId="0" applyFont="1" applyFill="1" applyAlignment="1">
      <alignment horizontal="left" vertical="center" wrapText="1"/>
    </xf>
    <xf numFmtId="0" fontId="3" fillId="2" borderId="2" xfId="0" applyFont="1" applyFill="1" applyBorder="1" applyAlignment="1">
      <alignment horizontal="left" vertical="center"/>
    </xf>
    <xf numFmtId="179" fontId="5" fillId="2" borderId="41" xfId="17" applyNumberFormat="1" applyFont="1" applyFill="1" applyBorder="1" applyAlignment="1">
      <alignment horizontal="center" vertical="center"/>
    </xf>
    <xf numFmtId="177" fontId="5" fillId="2" borderId="14" xfId="17" applyNumberFormat="1" applyFont="1" applyFill="1" applyBorder="1" applyAlignment="1">
      <alignment horizontal="center" vertical="center"/>
    </xf>
    <xf numFmtId="177" fontId="5" fillId="2" borderId="19" xfId="17" applyNumberFormat="1" applyFont="1" applyFill="1" applyBorder="1" applyAlignment="1">
      <alignment horizontal="center" vertical="center"/>
    </xf>
    <xf numFmtId="177" fontId="5" fillId="2" borderId="20" xfId="17" applyNumberFormat="1"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533400</xdr:colOff>
      <xdr:row>2</xdr:row>
      <xdr:rowOff>123825</xdr:rowOff>
    </xdr:from>
    <xdr:to>
      <xdr:col>9</xdr:col>
      <xdr:colOff>9525</xdr:colOff>
      <xdr:row>3</xdr:row>
      <xdr:rowOff>314325</xdr:rowOff>
    </xdr:to>
    <xdr:sp>
      <xdr:nvSpPr>
        <xdr:cNvPr id="1" name="AutoShape 2"/>
        <xdr:cNvSpPr>
          <a:spLocks/>
        </xdr:cNvSpPr>
      </xdr:nvSpPr>
      <xdr:spPr>
        <a:xfrm>
          <a:off x="7286625" y="619125"/>
          <a:ext cx="152400" cy="581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8"/>
  <sheetViews>
    <sheetView tabSelected="1" view="pageBreakPreview" zoomScale="75" zoomScaleNormal="60" zoomScaleSheetLayoutView="75" workbookViewId="0" topLeftCell="A1">
      <selection activeCell="K7" sqref="K7:L7"/>
    </sheetView>
  </sheetViews>
  <sheetFormatPr defaultColWidth="9.00390625" defaultRowHeight="13.5"/>
  <cols>
    <col min="1" max="1" width="4.75390625" style="2" customWidth="1"/>
    <col min="2" max="2" width="5.875" style="2" customWidth="1"/>
    <col min="3" max="5" width="17.125" style="2" customWidth="1"/>
    <col min="6" max="11" width="8.875" style="2" customWidth="1"/>
    <col min="12" max="12" width="5.625" style="2" customWidth="1"/>
    <col min="13" max="13" width="9.00390625" style="2" customWidth="1"/>
    <col min="14" max="15" width="8.875" style="2" customWidth="1"/>
    <col min="16" max="18" width="6.25390625" style="2" customWidth="1"/>
    <col min="19" max="19" width="11.125" style="2" customWidth="1"/>
    <col min="20" max="22" width="4.75390625" style="2" customWidth="1"/>
    <col min="23" max="16384" width="9.00390625" style="2" customWidth="1"/>
  </cols>
  <sheetData>
    <row r="1" ht="25.5">
      <c r="A1" s="1" t="s">
        <v>22</v>
      </c>
    </row>
    <row r="3" spans="2:11" ht="30.75" customHeight="1">
      <c r="B3" s="21" t="s">
        <v>27</v>
      </c>
      <c r="C3" s="22"/>
      <c r="D3" s="22"/>
      <c r="E3" s="22"/>
      <c r="F3" s="22"/>
      <c r="G3" s="22"/>
      <c r="H3" s="22"/>
      <c r="I3" s="22"/>
      <c r="J3" s="74" t="s">
        <v>29</v>
      </c>
      <c r="K3" s="74"/>
    </row>
    <row r="4" spans="2:11" ht="30.75" customHeight="1">
      <c r="B4" s="21" t="s">
        <v>23</v>
      </c>
      <c r="C4" s="22"/>
      <c r="D4" s="22"/>
      <c r="E4" s="22"/>
      <c r="F4" s="22"/>
      <c r="G4" s="22"/>
      <c r="H4" s="22"/>
      <c r="I4" s="23"/>
      <c r="J4" s="74"/>
      <c r="K4" s="74"/>
    </row>
    <row r="5" spans="2:11" ht="30.75" customHeight="1">
      <c r="B5" s="1"/>
      <c r="I5" s="24"/>
      <c r="J5" s="25"/>
      <c r="K5" s="25"/>
    </row>
    <row r="6" spans="2:12" ht="69" customHeight="1" thickBot="1">
      <c r="B6" s="75" t="s">
        <v>24</v>
      </c>
      <c r="C6" s="75"/>
      <c r="D6" s="75"/>
      <c r="E6" s="75"/>
      <c r="F6" s="75"/>
      <c r="G6" s="75"/>
      <c r="H6" s="75"/>
      <c r="I6" s="75"/>
      <c r="J6" s="75"/>
      <c r="K6" s="75"/>
      <c r="L6" s="75"/>
    </row>
    <row r="7" spans="9:12" ht="30.75" customHeight="1" thickBot="1">
      <c r="I7" s="62" t="s">
        <v>20</v>
      </c>
      <c r="J7" s="63"/>
      <c r="K7" s="64">
        <v>2</v>
      </c>
      <c r="L7" s="65"/>
    </row>
    <row r="8" spans="2:7" ht="30.75" customHeight="1" thickBot="1">
      <c r="B8" s="7" t="s">
        <v>25</v>
      </c>
      <c r="E8" s="8"/>
      <c r="F8" s="8"/>
      <c r="G8" s="8"/>
    </row>
    <row r="9" spans="3:12" ht="30.75" customHeight="1">
      <c r="C9" s="11" t="s">
        <v>4</v>
      </c>
      <c r="D9" s="12"/>
      <c r="E9" s="12"/>
      <c r="F9" s="12"/>
      <c r="G9" s="12"/>
      <c r="H9" s="12"/>
      <c r="I9" s="12"/>
      <c r="J9" s="12"/>
      <c r="K9" s="12"/>
      <c r="L9" s="13"/>
    </row>
    <row r="10" spans="3:12" ht="30.75" customHeight="1">
      <c r="C10" s="70" t="s">
        <v>7</v>
      </c>
      <c r="D10" s="71"/>
      <c r="E10" s="71"/>
      <c r="F10" s="71"/>
      <c r="G10" s="71"/>
      <c r="H10" s="71"/>
      <c r="I10" s="71"/>
      <c r="J10" s="71"/>
      <c r="K10" s="66">
        <v>25000</v>
      </c>
      <c r="L10" s="67"/>
    </row>
    <row r="11" spans="3:12" ht="30.75" customHeight="1">
      <c r="C11" s="3" t="s">
        <v>8</v>
      </c>
      <c r="D11" s="4"/>
      <c r="E11" s="4"/>
      <c r="F11" s="4"/>
      <c r="G11" s="4"/>
      <c r="H11" s="4"/>
      <c r="I11" s="4"/>
      <c r="J11" s="4"/>
      <c r="K11" s="68">
        <v>0</v>
      </c>
      <c r="L11" s="69"/>
    </row>
    <row r="12" spans="3:12" ht="45" customHeight="1">
      <c r="C12" s="72" t="s">
        <v>18</v>
      </c>
      <c r="D12" s="73"/>
      <c r="E12" s="73"/>
      <c r="F12" s="73"/>
      <c r="G12" s="73"/>
      <c r="H12" s="73"/>
      <c r="I12" s="73"/>
      <c r="J12" s="73"/>
      <c r="K12" s="68">
        <v>0</v>
      </c>
      <c r="L12" s="69"/>
    </row>
    <row r="13" spans="3:12" ht="30.75" customHeight="1" thickBot="1">
      <c r="C13" s="16" t="s">
        <v>9</v>
      </c>
      <c r="D13" s="17"/>
      <c r="E13" s="17"/>
      <c r="F13" s="17"/>
      <c r="G13" s="17"/>
      <c r="H13" s="17"/>
      <c r="I13" s="17"/>
      <c r="J13" s="17"/>
      <c r="K13" s="60">
        <v>0</v>
      </c>
      <c r="L13" s="61"/>
    </row>
    <row r="14" spans="3:12" ht="30.75" customHeight="1">
      <c r="C14" s="11" t="s">
        <v>37</v>
      </c>
      <c r="D14" s="12"/>
      <c r="E14" s="12"/>
      <c r="F14" s="12"/>
      <c r="G14" s="12"/>
      <c r="H14" s="12"/>
      <c r="I14" s="12"/>
      <c r="J14" s="12"/>
      <c r="K14" s="12"/>
      <c r="L14" s="13"/>
    </row>
    <row r="15" spans="3:12" ht="30.75" customHeight="1" thickBot="1">
      <c r="C15" s="9" t="s">
        <v>10</v>
      </c>
      <c r="D15" s="10"/>
      <c r="E15" s="10"/>
      <c r="F15" s="10"/>
      <c r="G15" s="10"/>
      <c r="H15" s="10"/>
      <c r="I15" s="10"/>
      <c r="J15" s="10"/>
      <c r="K15" s="66">
        <v>9000</v>
      </c>
      <c r="L15" s="67"/>
    </row>
    <row r="16" spans="3:12" ht="30.75" customHeight="1">
      <c r="C16" s="11" t="s">
        <v>30</v>
      </c>
      <c r="D16" s="12"/>
      <c r="E16" s="12"/>
      <c r="F16" s="12"/>
      <c r="G16" s="12"/>
      <c r="H16" s="12"/>
      <c r="I16" s="12"/>
      <c r="J16" s="12"/>
      <c r="K16" s="12"/>
      <c r="L16" s="13"/>
    </row>
    <row r="17" spans="3:12" ht="30.75" customHeight="1">
      <c r="C17" s="72" t="s">
        <v>19</v>
      </c>
      <c r="D17" s="76"/>
      <c r="E17" s="76"/>
      <c r="F17" s="76"/>
      <c r="G17" s="76"/>
      <c r="H17" s="76"/>
      <c r="I17" s="76"/>
      <c r="J17" s="76"/>
      <c r="K17" s="68">
        <v>66667</v>
      </c>
      <c r="L17" s="69"/>
    </row>
    <row r="18" spans="3:12" ht="30.75" customHeight="1" thickBot="1">
      <c r="C18" s="5" t="s">
        <v>11</v>
      </c>
      <c r="D18" s="6"/>
      <c r="E18" s="6"/>
      <c r="F18" s="6"/>
      <c r="G18" s="6"/>
      <c r="H18" s="6"/>
      <c r="I18" s="6"/>
      <c r="J18" s="6"/>
      <c r="K18" s="60">
        <v>0</v>
      </c>
      <c r="L18" s="61"/>
    </row>
    <row r="19" spans="3:12" ht="30.75" customHeight="1">
      <c r="C19" s="11" t="s">
        <v>5</v>
      </c>
      <c r="D19" s="12"/>
      <c r="E19" s="12"/>
      <c r="F19" s="12"/>
      <c r="G19" s="12"/>
      <c r="H19" s="12"/>
      <c r="I19" s="12"/>
      <c r="J19" s="12"/>
      <c r="K19" s="27"/>
      <c r="L19" s="28"/>
    </row>
    <row r="20" spans="3:12" ht="30.75" customHeight="1">
      <c r="C20" s="9" t="s">
        <v>12</v>
      </c>
      <c r="D20" s="10"/>
      <c r="E20" s="10"/>
      <c r="F20" s="10"/>
      <c r="G20" s="10"/>
      <c r="H20" s="10"/>
      <c r="I20" s="10"/>
      <c r="J20" s="10"/>
      <c r="K20" s="66">
        <v>0</v>
      </c>
      <c r="L20" s="67"/>
    </row>
    <row r="21" spans="3:12" ht="30.75" customHeight="1">
      <c r="C21" s="3" t="s">
        <v>13</v>
      </c>
      <c r="D21" s="4"/>
      <c r="E21" s="4"/>
      <c r="F21" s="4"/>
      <c r="G21" s="4"/>
      <c r="H21" s="4"/>
      <c r="I21" s="4"/>
      <c r="J21" s="4"/>
      <c r="K21" s="68">
        <v>0</v>
      </c>
      <c r="L21" s="69"/>
    </row>
    <row r="22" spans="3:12" ht="41.25" customHeight="1">
      <c r="C22" s="3" t="s">
        <v>14</v>
      </c>
      <c r="D22" s="4"/>
      <c r="E22" s="4"/>
      <c r="F22" s="4"/>
      <c r="G22" s="4"/>
      <c r="H22" s="4"/>
      <c r="I22" s="4"/>
      <c r="J22" s="4"/>
      <c r="K22" s="68">
        <v>0</v>
      </c>
      <c r="L22" s="69"/>
    </row>
    <row r="23" spans="3:12" ht="48" customHeight="1" thickBot="1">
      <c r="C23" s="5" t="s">
        <v>15</v>
      </c>
      <c r="D23" s="6"/>
      <c r="E23" s="6"/>
      <c r="F23" s="6"/>
      <c r="G23" s="6"/>
      <c r="H23" s="6"/>
      <c r="I23" s="6"/>
      <c r="J23" s="6"/>
      <c r="K23" s="60">
        <v>0</v>
      </c>
      <c r="L23" s="61"/>
    </row>
    <row r="24" spans="3:12" ht="30.75" customHeight="1">
      <c r="C24" s="18" t="s">
        <v>6</v>
      </c>
      <c r="D24" s="19"/>
      <c r="E24" s="19"/>
      <c r="F24" s="19"/>
      <c r="G24" s="19"/>
      <c r="H24" s="19"/>
      <c r="I24" s="19"/>
      <c r="J24" s="19"/>
      <c r="K24" s="19"/>
      <c r="L24" s="14"/>
    </row>
    <row r="25" spans="3:12" ht="30" customHeight="1">
      <c r="C25" s="9" t="s">
        <v>16</v>
      </c>
      <c r="D25" s="10"/>
      <c r="E25" s="10"/>
      <c r="F25" s="10"/>
      <c r="G25" s="10"/>
      <c r="H25" s="10"/>
      <c r="I25" s="10"/>
      <c r="J25" s="10"/>
      <c r="K25" s="66">
        <v>0</v>
      </c>
      <c r="L25" s="67"/>
    </row>
    <row r="26" spans="3:12" ht="30" customHeight="1" thickBot="1">
      <c r="C26" s="5" t="s">
        <v>17</v>
      </c>
      <c r="D26" s="6"/>
      <c r="E26" s="6"/>
      <c r="F26" s="6"/>
      <c r="G26" s="6"/>
      <c r="H26" s="6"/>
      <c r="I26" s="6"/>
      <c r="J26" s="6"/>
      <c r="K26" s="60">
        <v>0</v>
      </c>
      <c r="L26" s="61"/>
    </row>
    <row r="27" ht="25.5">
      <c r="B27" s="1"/>
    </row>
    <row r="28" spans="3:7" ht="30.75" customHeight="1" thickBot="1">
      <c r="C28" s="7" t="s">
        <v>0</v>
      </c>
      <c r="E28" s="8"/>
      <c r="F28" s="8"/>
      <c r="G28" s="8"/>
    </row>
    <row r="29" spans="3:9" ht="65.25" customHeight="1">
      <c r="C29" s="29" t="s">
        <v>31</v>
      </c>
      <c r="D29" s="31" t="s">
        <v>38</v>
      </c>
      <c r="E29" s="32" t="s">
        <v>32</v>
      </c>
      <c r="F29" s="48" t="s">
        <v>33</v>
      </c>
      <c r="G29" s="49"/>
      <c r="H29" s="52" t="s">
        <v>34</v>
      </c>
      <c r="I29" s="53"/>
    </row>
    <row r="30" spans="3:9" ht="41.25" customHeight="1" thickBot="1">
      <c r="C30" s="30">
        <f>SUM(K10:L13)</f>
        <v>25000</v>
      </c>
      <c r="D30" s="33">
        <f>K15</f>
        <v>9000</v>
      </c>
      <c r="E30" s="34">
        <f>SUM(K17:L18)</f>
        <v>66667</v>
      </c>
      <c r="F30" s="50">
        <f>SUM(K20:L23)</f>
        <v>0</v>
      </c>
      <c r="G30" s="51"/>
      <c r="H30" s="54">
        <f>SUM(K25:L26)</f>
        <v>0</v>
      </c>
      <c r="I30" s="55"/>
    </row>
    <row r="31" spans="3:10" ht="41.25" customHeight="1" hidden="1" thickBot="1">
      <c r="C31" s="30">
        <f>C30</f>
        <v>25000</v>
      </c>
      <c r="D31" s="33">
        <f>IF((IF((E30+F30)-H30&lt;0,D30+(E30+F30)-H30,D30))&lt;0,0,IF((E30+F30)-H30&lt;0,D30+(E30+F30)-H30,D30))</f>
        <v>9000</v>
      </c>
      <c r="E31" s="34">
        <f>IF(IF((F30-H30)&lt;0,E30+(F30-H30),E30)&lt;0,0,IF((F30-H30)&lt;0,E30+(F30-H30),E30))</f>
        <v>66667</v>
      </c>
      <c r="F31" s="50">
        <f>IF((F30-H30)&lt;0,0,(F30-H30))</f>
        <v>0</v>
      </c>
      <c r="G31" s="51"/>
      <c r="H31" s="56"/>
      <c r="I31" s="57"/>
      <c r="J31" s="2" t="s">
        <v>35</v>
      </c>
    </row>
    <row r="32" spans="3:10" ht="41.25" customHeight="1" hidden="1" thickBot="1">
      <c r="C32" s="30">
        <f>C30</f>
        <v>25000</v>
      </c>
      <c r="D32" s="33">
        <f>IF((IF((E31-66667)&lt;0,D31+(E31-66667),D31))&lt;0,0,IF((E31-66667)&lt;0,D31+(E31-66667),D31))</f>
        <v>9000</v>
      </c>
      <c r="E32" s="34">
        <f>IF((E31-66667)&lt;0,0,(E31-66667))</f>
        <v>0</v>
      </c>
      <c r="F32" s="50">
        <f>IF((IF((E31+D31-66667)&lt;0,F31+(E31+D31-66667),F31))&lt;0,0,IF((E31+D31-66667)&lt;0,F31+(E31+D31-66667),F31))</f>
        <v>0</v>
      </c>
      <c r="G32" s="51"/>
      <c r="H32" s="58"/>
      <c r="I32" s="59"/>
      <c r="J32" s="2" t="s">
        <v>36</v>
      </c>
    </row>
    <row r="33" spans="3:10" ht="41.25" customHeight="1" hidden="1" thickBot="1">
      <c r="C33" s="30">
        <f>C30</f>
        <v>25000</v>
      </c>
      <c r="D33" s="33">
        <f>IF((D32-IF(D32&lt;3000,3000,IF(D32&gt;40333,40333,D32)))&lt;0,0,(D32-IF(D32&lt;3000,3000,IF(D32&gt;40333,40333,D32))))*0.5</f>
        <v>0</v>
      </c>
      <c r="E33" s="34">
        <f>IF((E32-IF(D32&lt;3000,3000-D32,0))&lt;0,0,(E32-IF(D32&lt;3000,3000-D32,0)))*0.5</f>
        <v>0</v>
      </c>
      <c r="F33" s="50">
        <f>F32*0.5</f>
        <v>0</v>
      </c>
      <c r="G33" s="51"/>
      <c r="H33" s="58"/>
      <c r="I33" s="59"/>
      <c r="J33" s="2" t="s">
        <v>39</v>
      </c>
    </row>
    <row r="34" spans="3:10" ht="41.25" customHeight="1" hidden="1" thickBot="1">
      <c r="C34" s="30">
        <f>C30</f>
        <v>25000</v>
      </c>
      <c r="D34" s="33">
        <f>IF((D32-IF(D32&gt;40333,40333,D32))&lt;0,0,(D32-IF(D32&gt;40333,40333,D32)))*0.5</f>
        <v>0</v>
      </c>
      <c r="E34" s="34">
        <f>E32*0.5</f>
        <v>0</v>
      </c>
      <c r="F34" s="50">
        <f>F32*0.5</f>
        <v>0</v>
      </c>
      <c r="G34" s="51"/>
      <c r="H34" s="58"/>
      <c r="I34" s="59"/>
      <c r="J34" s="2" t="s">
        <v>40</v>
      </c>
    </row>
    <row r="35" ht="28.5" customHeight="1"/>
    <row r="36" ht="24" customHeight="1" thickBot="1">
      <c r="B36" s="26" t="s">
        <v>28</v>
      </c>
    </row>
    <row r="37" spans="3:11" ht="63.75" customHeight="1">
      <c r="C37" s="45" t="s">
        <v>1</v>
      </c>
      <c r="D37" s="46"/>
      <c r="E37" s="45" t="s">
        <v>2</v>
      </c>
      <c r="F37" s="47"/>
      <c r="G37" s="46"/>
      <c r="H37" s="45" t="s">
        <v>3</v>
      </c>
      <c r="I37" s="47"/>
      <c r="J37" s="47"/>
      <c r="K37" s="46"/>
    </row>
    <row r="38" spans="3:11" ht="40.5" customHeight="1" hidden="1">
      <c r="C38" s="44">
        <f>SUM(D33:G33)</f>
        <v>0</v>
      </c>
      <c r="D38" s="44"/>
      <c r="E38" s="44">
        <f>SUM(D34:G34)</f>
        <v>0</v>
      </c>
      <c r="F38" s="44"/>
      <c r="G38" s="44"/>
      <c r="H38" s="77">
        <f>SUM(D34:G34)</f>
        <v>0</v>
      </c>
      <c r="I38" s="77"/>
      <c r="J38" s="77"/>
      <c r="K38" s="77"/>
    </row>
    <row r="39" spans="3:11" ht="40.5" customHeight="1" thickBot="1">
      <c r="C39" s="78">
        <f>ROUNDDOWN(IF(AND($K$7=1,$C$38&gt;15000),15000,IF(AND($K$7=2,$C$38&gt;24600),24600,$C$38)),0)</f>
        <v>0</v>
      </c>
      <c r="D39" s="79"/>
      <c r="E39" s="78">
        <f>ROUNDDOWN(IF(AND($K$7=1,$E$38&gt;15000),15000,IF(AND($K$7=2,$E$38&gt;24600),24600,$E$38)),0)</f>
        <v>0</v>
      </c>
      <c r="F39" s="80"/>
      <c r="G39" s="79"/>
      <c r="H39" s="78">
        <f>ROUNDDOWN(IF(AND($K$7=1,$H$38&gt;15000),15000,IF(AND($K$7=2,$H$38&gt;24600),24600,$H$38)),0)</f>
        <v>0</v>
      </c>
      <c r="I39" s="80"/>
      <c r="J39" s="80"/>
      <c r="K39" s="79"/>
    </row>
    <row r="40" spans="3:11" ht="29.25" customHeight="1">
      <c r="C40" s="20"/>
      <c r="D40" s="20"/>
      <c r="E40" s="20"/>
      <c r="F40" s="20"/>
      <c r="G40" s="20"/>
      <c r="H40" s="20"/>
      <c r="I40" s="20"/>
      <c r="J40" s="20"/>
      <c r="K40" s="20"/>
    </row>
    <row r="41" spans="2:3" ht="33" customHeight="1" thickBot="1">
      <c r="B41" s="26" t="s">
        <v>26</v>
      </c>
      <c r="C41" s="7"/>
    </row>
    <row r="42" spans="3:11" ht="77.25" customHeight="1">
      <c r="C42" s="45" t="s">
        <v>1</v>
      </c>
      <c r="D42" s="46"/>
      <c r="E42" s="45" t="s">
        <v>2</v>
      </c>
      <c r="F42" s="47"/>
      <c r="G42" s="46"/>
      <c r="H42" s="45" t="s">
        <v>3</v>
      </c>
      <c r="I42" s="47"/>
      <c r="J42" s="47"/>
      <c r="K42" s="46"/>
    </row>
    <row r="43" spans="3:11" ht="63.75" customHeight="1" hidden="1">
      <c r="C43" s="44">
        <f>IF($D$30+$E$30+$F$30-$H$30-25000&lt;=22000,22000,IF($D$30+$E$30+$F$30-$H$30&lt;=66667,$D$30+$E$30+$F$30-$H$30-25000,(66667-25000)+($D$30+$E$30+$F$30-$H$30-66667)*0.5))</f>
        <v>46167</v>
      </c>
      <c r="D43" s="44"/>
      <c r="E43" s="44">
        <f>IF($D$30+$E$30+$F$30-$H$30-28000&lt;=22000,22000,IF($D$30+$E$30+$F$30-$H$30&lt;=66667,$D$30+$E$30+$F$30-$H$30-28000,(66667-28000)+($D$30+$E$30+$F$30-$H$30-66667)*0.5))</f>
        <v>43167</v>
      </c>
      <c r="F43" s="44"/>
      <c r="G43" s="44"/>
      <c r="H43" s="44">
        <f>IF($D$30+$E$30+$F$30-$H$30-30000&lt;=22000,22000,IF($D$30+$E$30+$F$30-$H$30&lt;=66667,$D$30+$E$30+$F$30-$H$30-30000,(66667-30000)+($D$30+$E$30+$F$30-$H$30-66667)*0.5))</f>
        <v>41167</v>
      </c>
      <c r="I43" s="44"/>
      <c r="J43" s="44"/>
      <c r="K43" s="44"/>
    </row>
    <row r="44" spans="3:11" ht="40.5" customHeight="1" thickBot="1">
      <c r="C44" s="35">
        <f>ROUNDDOWN(IF($C$43&gt;58000,58000,$C$43),0)</f>
        <v>46167</v>
      </c>
      <c r="D44" s="36"/>
      <c r="E44" s="35">
        <f>ROUNDDOWN(IF($E$43&gt;58000,58000,$E$43),0)</f>
        <v>43167</v>
      </c>
      <c r="F44" s="37"/>
      <c r="G44" s="36"/>
      <c r="H44" s="38">
        <f>ROUNDDOWN(IF($H$43&gt;58000,58000,$H$43),0)</f>
        <v>41167</v>
      </c>
      <c r="I44" s="39"/>
      <c r="J44" s="39"/>
      <c r="K44" s="40"/>
    </row>
    <row r="45" spans="4:11" ht="30" customHeight="1">
      <c r="D45" s="15"/>
      <c r="E45" s="15"/>
      <c r="F45" s="15"/>
      <c r="G45" s="15"/>
      <c r="H45" s="15"/>
      <c r="I45" s="15"/>
      <c r="J45" s="15"/>
      <c r="K45" s="15"/>
    </row>
    <row r="46" ht="31.5" customHeight="1" thickBot="1">
      <c r="C46" s="26" t="s">
        <v>21</v>
      </c>
    </row>
    <row r="47" spans="3:11" ht="63.75" customHeight="1">
      <c r="C47" s="41" t="s">
        <v>1</v>
      </c>
      <c r="D47" s="42"/>
      <c r="E47" s="41" t="s">
        <v>2</v>
      </c>
      <c r="F47" s="43"/>
      <c r="G47" s="42"/>
      <c r="H47" s="41" t="s">
        <v>3</v>
      </c>
      <c r="I47" s="43"/>
      <c r="J47" s="43"/>
      <c r="K47" s="42"/>
    </row>
    <row r="48" spans="3:11" ht="40.5" customHeight="1" thickBot="1">
      <c r="C48" s="35">
        <f>IF($C$44&gt;=58000,"0円",58000-$C$44)</f>
        <v>11833</v>
      </c>
      <c r="D48" s="36"/>
      <c r="E48" s="35">
        <f>IF($E$44&gt;=58000,"0円",58000-$E$44)</f>
        <v>14833</v>
      </c>
      <c r="F48" s="37"/>
      <c r="G48" s="36"/>
      <c r="H48" s="38">
        <f>IF($H$44&gt;=58000,"0円",58000-$H$44)</f>
        <v>16833</v>
      </c>
      <c r="I48" s="39"/>
      <c r="J48" s="39"/>
      <c r="K48" s="40"/>
    </row>
  </sheetData>
  <sheetProtection selectLockedCells="1"/>
  <mergeCells count="56">
    <mergeCell ref="C38:D38"/>
    <mergeCell ref="E38:G38"/>
    <mergeCell ref="H38:K38"/>
    <mergeCell ref="C39:D39"/>
    <mergeCell ref="E39:G39"/>
    <mergeCell ref="H39:K39"/>
    <mergeCell ref="F34:G34"/>
    <mergeCell ref="H34:I34"/>
    <mergeCell ref="C37:D37"/>
    <mergeCell ref="E37:G37"/>
    <mergeCell ref="H37:K37"/>
    <mergeCell ref="J3:K4"/>
    <mergeCell ref="B6:L6"/>
    <mergeCell ref="K23:L23"/>
    <mergeCell ref="K25:L25"/>
    <mergeCell ref="C17:J17"/>
    <mergeCell ref="K10:L10"/>
    <mergeCell ref="K11:L11"/>
    <mergeCell ref="K12:L12"/>
    <mergeCell ref="K13:L13"/>
    <mergeCell ref="K15:L15"/>
    <mergeCell ref="K21:L21"/>
    <mergeCell ref="K22:L22"/>
    <mergeCell ref="C10:J10"/>
    <mergeCell ref="C12:J12"/>
    <mergeCell ref="I7:J7"/>
    <mergeCell ref="K7:L7"/>
    <mergeCell ref="K18:L18"/>
    <mergeCell ref="K20:L20"/>
    <mergeCell ref="K17:L17"/>
    <mergeCell ref="H31:I31"/>
    <mergeCell ref="H32:I32"/>
    <mergeCell ref="H33:I33"/>
    <mergeCell ref="K26:L26"/>
    <mergeCell ref="C42:D42"/>
    <mergeCell ref="E42:G42"/>
    <mergeCell ref="H42:K42"/>
    <mergeCell ref="F29:G29"/>
    <mergeCell ref="F30:G30"/>
    <mergeCell ref="F31:G31"/>
    <mergeCell ref="F32:G32"/>
    <mergeCell ref="F33:G33"/>
    <mergeCell ref="H29:I29"/>
    <mergeCell ref="H30:I30"/>
    <mergeCell ref="C44:D44"/>
    <mergeCell ref="E44:G44"/>
    <mergeCell ref="H44:K44"/>
    <mergeCell ref="C43:D43"/>
    <mergeCell ref="E43:G43"/>
    <mergeCell ref="H43:K43"/>
    <mergeCell ref="C48:D48"/>
    <mergeCell ref="E48:G48"/>
    <mergeCell ref="H48:K48"/>
    <mergeCell ref="C47:D47"/>
    <mergeCell ref="E47:G47"/>
    <mergeCell ref="H47:K47"/>
  </mergeCells>
  <printOptions/>
  <pageMargins left="0.7874015748031497" right="0.7" top="0.3937007874015748" bottom="0.1968503937007874" header="0.38" footer="0.37"/>
  <pageSetup fitToHeight="1" fitToWidth="1" horizontalDpi="600" verticalDpi="600" orientation="portrait" paperSize="9"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2006-09-13T14:30:20Z</cp:lastPrinted>
  <dcterms:created xsi:type="dcterms:W3CDTF">2005-07-25T02:39:21Z</dcterms:created>
  <dcterms:modified xsi:type="dcterms:W3CDTF">2006-09-14T13:21:57Z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